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'2015+2016'!$A$1:$J$341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<sst xmlns="http://schemas.openxmlformats.org/spreadsheetml/2006/main" count="2535" uniqueCount="485">
  <si>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</si>
  <si>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</si>
  <si>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</si>
  <si>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</si>
  <si>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</si>
  <si>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</si>
  <si>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</si>
  <si>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</si>
  <si>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</si>
  <si>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</si>
  <si>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</si>
  <si>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</si>
  <si>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</si>
  <si>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</si>
  <si>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</si>
  <si>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</si>
  <si>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</si>
  <si>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</si>
  <si>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</si>
  <si>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</si>
  <si>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</si>
  <si>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</si>
  <si>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</si>
  <si>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</si>
  <si>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</si>
  <si>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</si>
  <si>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</si>
  <si>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</si>
  <si>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</si>
  <si>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</si>
  <si>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</si>
  <si>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</si>
  <si>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</si>
  <si>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</si>
  <si>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</si>
  <si>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</si>
  <si>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</si>
  <si>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</si>
  <si>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</si>
  <si>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</si>
  <si>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</si>
  <si>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</si>
  <si>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</si>
  <si>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</si>
  <si>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</si>
  <si>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</si>
  <si>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</si>
  <si>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</si>
  <si>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</si>
  <si>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</si>
  <si>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</si>
  <si>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</si>
  <si>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</si>
  <si>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</si>
  <si>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</si>
  <si>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</si>
  <si>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</si>
  <si>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</si>
  <si>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</si>
  <si>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</si>
  <si>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</si>
  <si>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</si>
  <si>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</si>
  <si>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</si>
  <si>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</si>
  <si>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</si>
  <si>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</si>
  <si>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</si>
  <si>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</si>
  <si>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</si>
  <si>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</si>
  <si>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</si>
  <si>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</si>
  <si>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</si>
  <si>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</si>
  <si>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</si>
  <si>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</si>
  <si>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</si>
  <si>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</si>
  <si>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</si>
  <si>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</si>
  <si>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</si>
  <si>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</si>
  <si>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</si>
  <si>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</si>
  <si>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</si>
  <si>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</si>
  <si>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</si>
  <si>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</si>
  <si>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</si>
  <si>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</si>
  <si>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</si>
  <si>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</si>
  <si>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</si>
  <si>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</si>
  <si>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</si>
  <si>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</si>
  <si>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</si>
  <si>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</si>
  <si>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</si>
  <si>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</si>
  <si>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</si>
  <si>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</si>
  <si>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</si>
  <si>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</si>
  <si>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</si>
  <si>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</si>
  <si>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</si>
  <si>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</si>
  <si>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</si>
  <si>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</si>
  <si>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</si>
  <si>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</si>
  <si>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</si>
  <si>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</si>
  <si>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</si>
  <si>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</si>
  <si>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</si>
  <si>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</si>
  <si>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</si>
  <si>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</si>
  <si>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</si>
  <si>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</si>
  <si>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</si>
  <si>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</si>
  <si>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</si>
  <si>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</si>
  <si>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</si>
  <si>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</si>
  <si>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</si>
  <si>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</si>
  <si>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</si>
  <si>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</si>
  <si>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</si>
  <si>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</si>
  <si>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</si>
  <si>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</si>
  <si>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</si>
  <si>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</si>
  <si>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</si>
  <si>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</si>
  <si>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</si>
  <si>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</si>
  <si>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</si>
  <si>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</si>
  <si>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</si>
  <si>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</si>
  <si>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</si>
  <si>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</si>
  <si>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</si>
  <si>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</si>
  <si>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</si>
  <si>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</si>
  <si>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</si>
  <si>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</si>
  <si>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</si>
  <si>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</si>
  <si>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</si>
  <si>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</si>
  <si>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</si>
  <si>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</si>
  <si>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</si>
  <si>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</si>
  <si>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</si>
  <si>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</si>
  <si>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</si>
  <si>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</si>
  <si>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</si>
  <si>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</si>
  <si>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</si>
  <si>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</si>
  <si>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</si>
  <si>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</si>
  <si>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</si>
  <si>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</si>
  <si>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</si>
  <si>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</si>
  <si>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</si>
  <si>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</si>
  <si>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</si>
  <si>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</si>
  <si>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</si>
  <si>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</si>
  <si>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</si>
  <si>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</si>
  <si>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</si>
  <si>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</si>
  <si>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</si>
  <si>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</si>
  <si>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</si>
  <si>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</si>
  <si>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</si>
  <si>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</si>
  <si>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</si>
  <si>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</si>
  <si>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</si>
  <si>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</si>
  <si>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</si>
  <si>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</si>
  <si>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</si>
  <si>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</si>
  <si>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</si>
  <si>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</si>
  <si>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</si>
  <si>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</si>
  <si>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</si>
  <si>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</si>
  <si>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</si>
  <si>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</si>
  <si>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</si>
  <si>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</si>
  <si>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</si>
  <si>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</si>
  <si>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</si>
  <si>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</si>
  <si>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</si>
  <si>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</si>
  <si>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</si>
  <si>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</si>
  <si>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</si>
  <si>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</si>
  <si>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</si>
  <si>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</si>
  <si>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</si>
  <si>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</si>
  <si>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</si>
  <si>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</si>
  <si>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</si>
  <si>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</si>
  <si>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</si>
  <si>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</si>
  <si>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</si>
  <si>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</si>
  <si>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</si>
  <si>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</si>
  <si>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</si>
  <si>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</si>
  <si>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</si>
  <si>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</si>
  <si>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</si>
  <si>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</si>
  <si>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</si>
  <si>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</si>
  <si>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</si>
  <si>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</si>
  <si>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</si>
  <si>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</si>
  <si>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</si>
  <si>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</si>
  <si>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</si>
  <si>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</si>
  <si>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</si>
  <si>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</si>
  <si>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</si>
  <si>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</si>
  <si>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</si>
  <si>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</si>
  <si>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</si>
  <si>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</si>
  <si>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</si>
  <si>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</si>
  <si>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</si>
  <si>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</si>
  <si>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</si>
  <si>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</si>
  <si>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</si>
  <si>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</si>
  <si>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</si>
  <si>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</si>
  <si>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</si>
  <si>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</si>
  <si>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</si>
  <si>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</si>
  <si>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</si>
  <si>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</si>
  <si>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</si>
  <si>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</si>
  <si>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</si>
  <si>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</si>
  <si>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</si>
  <si>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</si>
  <si>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</si>
  <si>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</si>
  <si>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</si>
  <si>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</si>
  <si>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</si>
  <si>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</si>
  <si>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</si>
  <si>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</si>
  <si>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</si>
  <si>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</si>
  <si>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</si>
  <si>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</si>
  <si>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</si>
  <si>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</si>
  <si>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</si>
  <si>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</si>
  <si>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</si>
  <si>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</si>
  <si>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</si>
  <si>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</si>
  <si>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</si>
  <si>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</si>
  <si>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</si>
  <si>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</si>
  <si>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</si>
  <si>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</si>
  <si>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</si>
  <si>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</si>
  <si>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</si>
  <si>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</si>
  <si>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</si>
  <si>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</si>
  <si>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</si>
  <si>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</si>
  <si>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</si>
  <si>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</si>
  <si>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</si>
  <si>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</si>
  <si>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</si>
  <si>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</si>
  <si>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</si>
  <si>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</si>
  <si>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</si>
  <si>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</si>
  <si>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</si>
  <si>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</si>
  <si>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</si>
  <si>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</si>
  <si>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</si>
  <si>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</si>
  <si>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</si>
  <si>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</si>
  <si>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</si>
  <si>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</si>
  <si>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</si>
  <si>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</si>
  <si>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</si>
  <si>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</si>
  <si>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</si>
  <si>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</si>
  <si>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</si>
  <si>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</si>
  <si>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</si>
  <si>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</si>
  <si>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</si>
  <si>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</si>
  <si>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</si>
  <si>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</si>
  <si>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</si>
  <si>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</si>
  <si>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</si>
  <si>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</si>
  <si>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</si>
  <si>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</si>
  <si>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</si>
  <si>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</si>
  <si>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</si>
  <si>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</si>
  <si>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</si>
  <si>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</si>
  <si>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</si>
  <si>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</si>
  <si>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</si>
  <si>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</si>
  <si>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</si>
  <si>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</si>
  <si>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</si>
  <si>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</si>
  <si>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</si>
  <si>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</si>
  <si>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</si>
  <si>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</si>
  <si>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</si>
  <si>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</si>
  <si>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</si>
  <si>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</si>
  <si>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</si>
  <si>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</si>
  <si>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</si>
  <si>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</si>
  <si>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</si>
  <si>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</si>
  <si>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</si>
  <si>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</si>
  <si>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</si>
  <si>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</si>
  <si>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</si>
  <si>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</si>
  <si>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</si>
  <si>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</si>
  <si>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</si>
  <si>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</si>
  <si>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</si>
  <si>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</si>
  <si>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</si>
  <si>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</si>
  <si>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</si>
  <si>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</si>
  <si>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</si>
  <si>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</si>
  <si>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</si>
  <si>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</si>
  <si>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</si>
  <si>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</si>
  <si>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</si>
  <si>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</si>
  <si>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</si>
  <si>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</si>
  <si>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</si>
  <si>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</si>
  <si>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</si>
  <si>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</si>
  <si>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</si>
  <si>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</si>
  <si>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</si>
  <si>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</si>
  <si>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</si>
  <si>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</si>
  <si>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</si>
  <si>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</si>
  <si>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</si>
  <si>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</si>
  <si>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</si>
  <si>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</si>
  <si>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</si>
  <si>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</si>
  <si>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</si>
  <si>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</si>
  <si>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</si>
  <si>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</si>
  <si>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</si>
  <si>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</si>
  <si>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</si>
  <si>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</si>
  <si>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</si>
  <si>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</si>
  <si>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</si>
  <si>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</si>
  <si>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</si>
  <si>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</si>
  <si>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</si>
  <si>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</si>
  <si>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</si>
  <si>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</si>
  <si>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</si>
  <si>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</si>
  <si>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</si>
  <si>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</si>
  <si>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</si>
  <si>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</si>
  <si>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</si>
  <si>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</si>
  <si>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</si>
  <si>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</si>
  <si>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</si>
  <si>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</si>
  <si>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</si>
  <si>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</si>
  <si>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</si>
  <si>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</si>
  <si>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</si>
  <si>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</si>
  <si>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</si>
  <si>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</si>
  <si>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</si>
  <si>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</si>
  <si>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</si>
  <si>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</si>
  <si>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</si>
  <si>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</si>
  <si>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</si>
  <si>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</si>
  <si>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</si>
  <si>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</si>
  <si>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</si>
  <si>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</si>
  <si>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 xml:space="preserve">Резервные фонды </t>
  </si>
  <si>
    <t>Резервные счета</t>
  </si>
  <si>
    <t xml:space="preserve">  92 9 00 18050</t>
  </si>
  <si>
    <t>Распределение расходов бюджета Ларичихинчкого сельсовета на 2024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</t>
  </si>
  <si>
    <t>ВР3</t>
  </si>
  <si>
    <t xml:space="preserve">Годовые назначения </t>
  </si>
  <si>
    <t>Другие вопросы в области национальной безопасности и правоохранительной деятельности (антинаркотические мероприятия)</t>
  </si>
  <si>
    <t xml:space="preserve">к решению Совета депутатов Ларичихинского сельсовета «О бюджете Ларичихинского сельсовета на 2024 год» №    от  .2023г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</si>
</sst>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7" fillId="0" borderId="39" xfId="0" applyFont="1" applyBorder="1" applyAlignment="1">
      <alignment/>
    </xf>
    <xf numFmtId="0" fontId="17" fillId="35" borderId="40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right"/>
    </xf>
    <xf numFmtId="176" fontId="17" fillId="0" borderId="42" xfId="57" applyNumberFormat="1" applyFont="1" applyBorder="1" applyAlignment="1">
      <alignment/>
    </xf>
    <xf numFmtId="0" fontId="17" fillId="0" borderId="43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4" xfId="0" applyFont="1" applyBorder="1" applyAlignment="1">
      <alignment/>
    </xf>
    <xf numFmtId="0" fontId="16" fillId="35" borderId="45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4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45" xfId="0" applyFont="1" applyFill="1" applyBorder="1" applyAlignment="1">
      <alignment/>
    </xf>
    <xf numFmtId="177" fontId="16" fillId="0" borderId="0" xfId="0" applyNumberFormat="1" applyFont="1" applyAlignment="1">
      <alignment/>
    </xf>
    <xf numFmtId="0" fontId="16" fillId="35" borderId="46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6" fillId="39" borderId="13" xfId="57" applyNumberFormat="1" applyFont="1" applyFill="1" applyBorder="1" applyAlignment="1">
      <alignment/>
    </xf>
    <xf numFmtId="0" fontId="17" fillId="0" borderId="44" xfId="0" applyFont="1" applyBorder="1" applyAlignment="1">
      <alignment/>
    </xf>
    <xf numFmtId="0" fontId="16" fillId="39" borderId="16" xfId="0" applyFont="1" applyFill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16" xfId="0" applyFont="1" applyFill="1" applyBorder="1" applyAlignment="1">
      <alignment/>
    </xf>
    <xf numFmtId="0" fontId="17" fillId="0" borderId="18" xfId="0" applyFont="1" applyBorder="1" applyAlignment="1">
      <alignment horizontal="right"/>
    </xf>
    <xf numFmtId="43" fontId="17" fillId="0" borderId="10" xfId="6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4" fillId="0" borderId="5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2"/>
  <sheetViews>
    <sheetView tabSelected="1" view="pageBreakPreview" zoomScale="80" zoomScaleNormal="80" zoomScaleSheetLayoutView="80" zoomScalePageLayoutView="0" workbookViewId="0" topLeftCell="A1">
      <pane xSplit="1" ySplit="13" topLeftCell="B28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305" sqref="J305"/>
    </sheetView>
  </sheetViews>
  <sheetFormatPr defaultColWidth="9.00390625" defaultRowHeight="12.75"/>
  <cols>
    <col min="1" max="1" width="37.125" style="1" customWidth="1"/>
    <col min="2" max="2" width="6.625" style="1" customWidth="1"/>
    <col min="3" max="3" width="6.25390625" style="1" customWidth="1"/>
    <col min="4" max="4" width="15.75390625" style="1" customWidth="1"/>
    <col min="5" max="5" width="6.375" style="1" customWidth="1"/>
    <col min="6" max="6" width="0.12890625" style="1" customWidth="1"/>
    <col min="7" max="7" width="14.125" style="1" hidden="1" customWidth="1"/>
    <col min="8" max="8" width="5.875" style="1" hidden="1" customWidth="1"/>
    <col min="9" max="9" width="12.25390625" style="1" hidden="1" customWidth="1"/>
    <col min="10" max="10" width="17.125" style="1" customWidth="1"/>
    <col min="11" max="11" width="14.75390625" style="1" hidden="1" customWidth="1"/>
    <col min="12" max="12" width="0.12890625" style="1" hidden="1" customWidth="1"/>
    <col min="13" max="13" width="9.125" style="1" customWidth="1"/>
    <col min="14" max="14" width="11.375" style="1" bestFit="1" customWidth="1"/>
    <col min="15" max="16" width="9.25390625" style="1" bestFit="1" customWidth="1"/>
    <col min="17" max="17" width="10.75390625" style="1" bestFit="1" customWidth="1"/>
    <col min="18" max="16384" width="9.125" style="1" customWidth="1"/>
  </cols>
  <sheetData>
    <row r="1" ht="20.25">
      <c r="D1" s="190"/>
    </row>
    <row r="2" spans="1:15" ht="18.75">
      <c r="A2" s="180"/>
      <c r="B2" s="286"/>
      <c r="C2" s="286"/>
      <c r="D2" s="287" t="s">
        <v>476</v>
      </c>
      <c r="E2" s="286"/>
      <c r="F2" s="286"/>
      <c r="G2" s="286"/>
      <c r="H2" s="286"/>
      <c r="I2" s="286"/>
      <c r="J2" s="286"/>
      <c r="K2" s="288"/>
      <c r="L2" s="288"/>
      <c r="M2" s="288"/>
      <c r="N2" s="288"/>
      <c r="O2" s="288"/>
    </row>
    <row r="3" spans="1:25" ht="87.75" customHeight="1">
      <c r="A3" s="180"/>
      <c r="B3" s="429" t="s">
        <v>484</v>
      </c>
      <c r="C3" s="429"/>
      <c r="D3" s="429"/>
      <c r="E3" s="429"/>
      <c r="F3" s="429"/>
      <c r="G3" s="429"/>
      <c r="H3" s="429"/>
      <c r="I3" s="429"/>
      <c r="J3" s="429"/>
      <c r="K3" s="288"/>
      <c r="L3" s="288"/>
      <c r="M3" s="288"/>
      <c r="N3" s="288"/>
      <c r="O3" s="423"/>
      <c r="P3" s="424"/>
      <c r="Q3" s="424"/>
      <c r="R3" s="424"/>
      <c r="S3" s="424"/>
      <c r="T3" s="424"/>
      <c r="U3" s="424"/>
      <c r="V3" s="424"/>
      <c r="W3" s="424"/>
      <c r="X3" s="424"/>
      <c r="Y3" s="424"/>
    </row>
    <row r="4" spans="1:15" ht="21.75" customHeight="1" hidden="1">
      <c r="A4" s="182"/>
      <c r="B4" s="291"/>
      <c r="C4" s="291"/>
      <c r="D4" s="291"/>
      <c r="E4" s="291"/>
      <c r="F4" s="291"/>
      <c r="G4" s="291"/>
      <c r="H4" s="291"/>
      <c r="I4" s="291"/>
      <c r="J4" s="291"/>
      <c r="K4" s="288"/>
      <c r="L4" s="288"/>
      <c r="M4" s="288"/>
      <c r="N4" s="288"/>
      <c r="O4" s="288"/>
    </row>
    <row r="5" spans="1:10" ht="17.25" customHeight="1" hidden="1">
      <c r="A5" s="182"/>
      <c r="B5" s="180"/>
      <c r="C5" s="180"/>
      <c r="D5" s="183"/>
      <c r="E5" s="180"/>
      <c r="F5" s="180"/>
      <c r="G5" s="180"/>
      <c r="H5" s="180"/>
      <c r="I5" s="180"/>
      <c r="J5" s="180"/>
    </row>
    <row r="6" spans="1:12" ht="30" customHeight="1">
      <c r="A6" s="428" t="s">
        <v>480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</row>
    <row r="7" spans="1:12" ht="15" customHeight="1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</row>
    <row r="8" spans="1:12" ht="15" customHeight="1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</row>
    <row r="9" spans="1:12" ht="34.5" customHeight="1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</row>
    <row r="10" spans="1:10" ht="3" customHeight="1" hidden="1">
      <c r="A10" s="3"/>
      <c r="B10" s="38"/>
      <c r="C10" s="38"/>
      <c r="D10" s="38"/>
      <c r="E10" s="38"/>
      <c r="F10" s="38"/>
      <c r="G10" s="38"/>
      <c r="H10" s="38"/>
      <c r="I10" s="38"/>
      <c r="J10" s="38"/>
    </row>
    <row r="11" spans="1:12" ht="13.5" customHeight="1" thickBot="1">
      <c r="A11" s="38"/>
      <c r="B11" s="38"/>
      <c r="C11" s="38"/>
      <c r="D11" s="38"/>
      <c r="E11" s="38"/>
      <c r="F11" s="38"/>
      <c r="G11" s="38" t="s">
        <v>154</v>
      </c>
      <c r="H11" s="38"/>
      <c r="I11" s="38"/>
      <c r="J11" s="38"/>
      <c r="K11" s="38" t="s">
        <v>177</v>
      </c>
      <c r="L11" s="116"/>
    </row>
    <row r="12" spans="1:20" ht="69" customHeight="1">
      <c r="A12" s="432" t="s">
        <v>0</v>
      </c>
      <c r="B12" s="419" t="s">
        <v>1</v>
      </c>
      <c r="C12" s="419" t="s">
        <v>2</v>
      </c>
      <c r="D12" s="419" t="s">
        <v>3</v>
      </c>
      <c r="E12" s="426" t="s">
        <v>481</v>
      </c>
      <c r="F12" s="425" t="s">
        <v>181</v>
      </c>
      <c r="G12" s="425"/>
      <c r="H12" s="421" t="s">
        <v>106</v>
      </c>
      <c r="I12" s="318"/>
      <c r="J12" s="418" t="s">
        <v>482</v>
      </c>
      <c r="K12" s="117" t="s">
        <v>193</v>
      </c>
      <c r="L12" s="430" t="s">
        <v>435</v>
      </c>
      <c r="S12" s="185"/>
      <c r="T12" s="185"/>
    </row>
    <row r="13" spans="1:12" ht="57" customHeight="1">
      <c r="A13" s="433"/>
      <c r="B13" s="420"/>
      <c r="C13" s="420"/>
      <c r="D13" s="420"/>
      <c r="E13" s="427"/>
      <c r="F13" s="49" t="s">
        <v>178</v>
      </c>
      <c r="G13" s="49" t="s">
        <v>165</v>
      </c>
      <c r="H13" s="422"/>
      <c r="I13" s="72" t="s">
        <v>167</v>
      </c>
      <c r="J13" s="418" t="s">
        <v>178</v>
      </c>
      <c r="K13" s="117" t="s">
        <v>178</v>
      </c>
      <c r="L13" s="431"/>
    </row>
    <row r="14" spans="1:12" ht="45" customHeight="1" hidden="1">
      <c r="A14" s="319" t="s">
        <v>145</v>
      </c>
      <c r="B14" s="8"/>
      <c r="C14" s="8"/>
      <c r="D14" s="8"/>
      <c r="E14" s="8"/>
      <c r="F14" s="61">
        <f>SUM(F15,F18)</f>
        <v>0</v>
      </c>
      <c r="G14" s="61">
        <f>SUM(G15,G18)</f>
        <v>47721</v>
      </c>
      <c r="H14" s="61" t="e">
        <f>SUM(H15,H18)</f>
        <v>#DIV/0!</v>
      </c>
      <c r="I14" s="78">
        <f>SUM(I15,I18)</f>
        <v>47721</v>
      </c>
      <c r="J14" s="349"/>
      <c r="K14" s="117"/>
      <c r="L14" s="213"/>
    </row>
    <row r="15" spans="1:12" ht="37.5" hidden="1">
      <c r="A15" s="320" t="s">
        <v>77</v>
      </c>
      <c r="B15" s="12" t="s">
        <v>75</v>
      </c>
      <c r="C15" s="12" t="s">
        <v>72</v>
      </c>
      <c r="D15" s="12"/>
      <c r="E15" s="12"/>
      <c r="F15" s="13">
        <f>F16</f>
        <v>0</v>
      </c>
      <c r="G15" s="13">
        <f>G16</f>
        <v>400</v>
      </c>
      <c r="H15" s="62" t="e">
        <f aca="true" t="shared" si="0" ref="H15:H33">G15/F15</f>
        <v>#DIV/0!</v>
      </c>
      <c r="I15" s="72">
        <f aca="true" t="shared" si="1" ref="I15:I42">G15-F15</f>
        <v>400</v>
      </c>
      <c r="J15" s="348"/>
      <c r="K15" s="117"/>
      <c r="L15" s="213"/>
    </row>
    <row r="16" spans="1:12" ht="56.25" hidden="1">
      <c r="A16" s="321" t="s">
        <v>79</v>
      </c>
      <c r="B16" s="4" t="s">
        <v>75</v>
      </c>
      <c r="C16" s="4" t="s">
        <v>72</v>
      </c>
      <c r="D16" s="4" t="s">
        <v>162</v>
      </c>
      <c r="E16" s="4"/>
      <c r="F16" s="15"/>
      <c r="G16" s="13">
        <f>G17</f>
        <v>400</v>
      </c>
      <c r="H16" s="62" t="e">
        <f t="shared" si="0"/>
        <v>#DIV/0!</v>
      </c>
      <c r="I16" s="72">
        <f t="shared" si="1"/>
        <v>400</v>
      </c>
      <c r="J16" s="348"/>
      <c r="K16" s="117"/>
      <c r="L16" s="213"/>
    </row>
    <row r="17" spans="1:12" ht="1.5" customHeight="1" hidden="1">
      <c r="A17" s="321" t="s">
        <v>20</v>
      </c>
      <c r="B17" s="4" t="s">
        <v>75</v>
      </c>
      <c r="C17" s="4" t="s">
        <v>72</v>
      </c>
      <c r="D17" s="4" t="s">
        <v>156</v>
      </c>
      <c r="E17" s="4">
        <v>500</v>
      </c>
      <c r="F17" s="49"/>
      <c r="G17" s="13">
        <v>400</v>
      </c>
      <c r="H17" s="62" t="e">
        <f t="shared" si="0"/>
        <v>#DIV/0!</v>
      </c>
      <c r="I17" s="72">
        <f t="shared" si="1"/>
        <v>400</v>
      </c>
      <c r="J17" s="348"/>
      <c r="K17" s="117"/>
      <c r="L17" s="213"/>
    </row>
    <row r="18" spans="1:12" ht="18.75" hidden="1">
      <c r="A18" s="320" t="s">
        <v>168</v>
      </c>
      <c r="B18" s="12" t="s">
        <v>71</v>
      </c>
      <c r="C18" s="12"/>
      <c r="D18" s="12"/>
      <c r="E18" s="12"/>
      <c r="F18" s="13">
        <f>F19+F23+F31+F35+F38</f>
        <v>0</v>
      </c>
      <c r="G18" s="13">
        <f>G19+G23+G31+G35+G38</f>
        <v>47321</v>
      </c>
      <c r="H18" s="62" t="e">
        <f t="shared" si="0"/>
        <v>#DIV/0!</v>
      </c>
      <c r="I18" s="72">
        <f t="shared" si="1"/>
        <v>47321</v>
      </c>
      <c r="J18" s="348"/>
      <c r="K18" s="117"/>
      <c r="L18" s="213"/>
    </row>
    <row r="19" spans="1:17" ht="37.5" hidden="1">
      <c r="A19" s="321" t="s">
        <v>36</v>
      </c>
      <c r="B19" s="4" t="s">
        <v>71</v>
      </c>
      <c r="C19" s="4" t="s">
        <v>66</v>
      </c>
      <c r="D19" s="4"/>
      <c r="E19" s="4"/>
      <c r="F19" s="15">
        <f>SUM(F20)</f>
        <v>0</v>
      </c>
      <c r="G19" s="13">
        <f>SUM(G20)</f>
        <v>39418.9</v>
      </c>
      <c r="H19" s="62" t="e">
        <f t="shared" si="0"/>
        <v>#DIV/0!</v>
      </c>
      <c r="I19" s="72">
        <f t="shared" si="1"/>
        <v>39418.9</v>
      </c>
      <c r="J19" s="348"/>
      <c r="K19" s="118"/>
      <c r="L19" s="214" t="s">
        <v>75</v>
      </c>
      <c r="M19" s="90" t="s">
        <v>19</v>
      </c>
      <c r="N19" s="4">
        <v>500</v>
      </c>
      <c r="O19" s="6">
        <v>659.3</v>
      </c>
      <c r="P19" s="15">
        <v>659.3</v>
      </c>
      <c r="Q19" s="9">
        <f>P19/O19</f>
        <v>1</v>
      </c>
    </row>
    <row r="20" spans="1:12" ht="56.25" hidden="1">
      <c r="A20" s="321" t="s">
        <v>37</v>
      </c>
      <c r="B20" s="4" t="s">
        <v>71</v>
      </c>
      <c r="C20" s="4" t="s">
        <v>66</v>
      </c>
      <c r="D20" s="4" t="s">
        <v>38</v>
      </c>
      <c r="E20" s="4"/>
      <c r="F20" s="15"/>
      <c r="G20" s="15">
        <f>G21</f>
        <v>39418.9</v>
      </c>
      <c r="H20" s="62" t="e">
        <f t="shared" si="0"/>
        <v>#DIV/0!</v>
      </c>
      <c r="I20" s="72">
        <f t="shared" si="1"/>
        <v>39418.9</v>
      </c>
      <c r="J20" s="348"/>
      <c r="K20" s="117"/>
      <c r="L20" s="213"/>
    </row>
    <row r="21" spans="1:12" ht="1.5" customHeight="1" hidden="1">
      <c r="A21" s="321" t="s">
        <v>26</v>
      </c>
      <c r="B21" s="4" t="s">
        <v>71</v>
      </c>
      <c r="C21" s="4" t="s">
        <v>66</v>
      </c>
      <c r="D21" s="4" t="s">
        <v>39</v>
      </c>
      <c r="E21" s="4"/>
      <c r="F21" s="15"/>
      <c r="G21" s="15">
        <f>G22</f>
        <v>39418.9</v>
      </c>
      <c r="H21" s="62" t="e">
        <f t="shared" si="0"/>
        <v>#DIV/0!</v>
      </c>
      <c r="I21" s="72">
        <f t="shared" si="1"/>
        <v>39418.9</v>
      </c>
      <c r="J21" s="348"/>
      <c r="K21" s="117"/>
      <c r="L21" s="213"/>
    </row>
    <row r="22" spans="1:12" ht="37.5" hidden="1">
      <c r="A22" s="321" t="s">
        <v>20</v>
      </c>
      <c r="B22" s="4" t="s">
        <v>71</v>
      </c>
      <c r="C22" s="4" t="s">
        <v>66</v>
      </c>
      <c r="D22" s="4" t="s">
        <v>39</v>
      </c>
      <c r="E22" s="4" t="s">
        <v>78</v>
      </c>
      <c r="F22" s="49"/>
      <c r="G22" s="49">
        <v>39418.9</v>
      </c>
      <c r="H22" s="62" t="e">
        <f t="shared" si="0"/>
        <v>#DIV/0!</v>
      </c>
      <c r="I22" s="72">
        <f t="shared" si="1"/>
        <v>39418.9</v>
      </c>
      <c r="J22" s="348"/>
      <c r="K22" s="117"/>
      <c r="L22" s="213"/>
    </row>
    <row r="23" spans="1:12" ht="18.75" hidden="1">
      <c r="A23" s="320" t="s">
        <v>40</v>
      </c>
      <c r="B23" s="12" t="s">
        <v>71</v>
      </c>
      <c r="C23" s="12" t="s">
        <v>69</v>
      </c>
      <c r="D23" s="12"/>
      <c r="E23" s="12"/>
      <c r="F23" s="63">
        <f>SUM(F24,F27,F29,F30)</f>
        <v>0</v>
      </c>
      <c r="G23" s="63">
        <f>SUM(G24,G27,G29,G30)</f>
        <v>5897.1</v>
      </c>
      <c r="H23" s="62" t="e">
        <f t="shared" si="0"/>
        <v>#DIV/0!</v>
      </c>
      <c r="I23" s="72">
        <f t="shared" si="1"/>
        <v>5897.1</v>
      </c>
      <c r="J23" s="348"/>
      <c r="K23" s="117"/>
      <c r="L23" s="213"/>
    </row>
    <row r="24" spans="1:12" ht="30.75" customHeight="1" hidden="1">
      <c r="A24" s="321" t="s">
        <v>41</v>
      </c>
      <c r="B24" s="4" t="s">
        <v>71</v>
      </c>
      <c r="C24" s="4" t="s">
        <v>69</v>
      </c>
      <c r="D24" s="4" t="s">
        <v>42</v>
      </c>
      <c r="E24" s="4"/>
      <c r="F24" s="49"/>
      <c r="G24" s="15">
        <f>G25</f>
        <v>134.5</v>
      </c>
      <c r="H24" s="62" t="e">
        <f t="shared" si="0"/>
        <v>#DIV/0!</v>
      </c>
      <c r="I24" s="72">
        <f t="shared" si="1"/>
        <v>134.5</v>
      </c>
      <c r="J24" s="348"/>
      <c r="K24" s="117"/>
      <c r="L24" s="213"/>
    </row>
    <row r="25" spans="1:12" ht="1.5" customHeight="1" hidden="1">
      <c r="A25" s="321" t="s">
        <v>26</v>
      </c>
      <c r="B25" s="4" t="s">
        <v>99</v>
      </c>
      <c r="C25" s="4" t="s">
        <v>69</v>
      </c>
      <c r="D25" s="4" t="s">
        <v>42</v>
      </c>
      <c r="E25" s="4"/>
      <c r="F25" s="49"/>
      <c r="G25" s="15">
        <f>G26</f>
        <v>134.5</v>
      </c>
      <c r="H25" s="62" t="e">
        <f t="shared" si="0"/>
        <v>#DIV/0!</v>
      </c>
      <c r="I25" s="72">
        <f t="shared" si="1"/>
        <v>134.5</v>
      </c>
      <c r="J25" s="348"/>
      <c r="K25" s="117"/>
      <c r="L25" s="213"/>
    </row>
    <row r="26" spans="1:12" ht="37.5" hidden="1">
      <c r="A26" s="321" t="s">
        <v>20</v>
      </c>
      <c r="B26" s="4" t="s">
        <v>71</v>
      </c>
      <c r="C26" s="4" t="s">
        <v>69</v>
      </c>
      <c r="D26" s="4" t="s">
        <v>43</v>
      </c>
      <c r="E26" s="4" t="s">
        <v>78</v>
      </c>
      <c r="F26" s="49"/>
      <c r="G26" s="49">
        <v>134.5</v>
      </c>
      <c r="H26" s="62" t="e">
        <f t="shared" si="0"/>
        <v>#DIV/0!</v>
      </c>
      <c r="I26" s="72">
        <f t="shared" si="1"/>
        <v>134.5</v>
      </c>
      <c r="J26" s="348"/>
      <c r="K26" s="117"/>
      <c r="L26" s="213"/>
    </row>
    <row r="27" spans="1:12" ht="37.5" hidden="1">
      <c r="A27" s="321" t="s">
        <v>44</v>
      </c>
      <c r="B27" s="4" t="s">
        <v>71</v>
      </c>
      <c r="C27" s="4" t="s">
        <v>69</v>
      </c>
      <c r="D27" s="4" t="s">
        <v>45</v>
      </c>
      <c r="E27" s="4"/>
      <c r="F27" s="49"/>
      <c r="G27" s="13">
        <f>G28</f>
        <v>4692.6</v>
      </c>
      <c r="H27" s="62" t="e">
        <f t="shared" si="0"/>
        <v>#DIV/0!</v>
      </c>
      <c r="I27" s="72">
        <f t="shared" si="1"/>
        <v>4692.6</v>
      </c>
      <c r="J27" s="348"/>
      <c r="K27" s="117"/>
      <c r="L27" s="213"/>
    </row>
    <row r="28" spans="1:12" ht="37.5" hidden="1">
      <c r="A28" s="321" t="s">
        <v>20</v>
      </c>
      <c r="B28" s="4" t="s">
        <v>71</v>
      </c>
      <c r="C28" s="4" t="s">
        <v>69</v>
      </c>
      <c r="D28" s="4" t="s">
        <v>46</v>
      </c>
      <c r="E28" s="4" t="s">
        <v>78</v>
      </c>
      <c r="F28" s="49"/>
      <c r="G28" s="13">
        <v>4692.6</v>
      </c>
      <c r="H28" s="62" t="e">
        <f t="shared" si="0"/>
        <v>#DIV/0!</v>
      </c>
      <c r="I28" s="72">
        <f t="shared" si="1"/>
        <v>4692.6</v>
      </c>
      <c r="J28" s="348"/>
      <c r="K28" s="117"/>
      <c r="L28" s="213"/>
    </row>
    <row r="29" spans="1:12" ht="93.75" hidden="1">
      <c r="A29" s="321" t="s">
        <v>87</v>
      </c>
      <c r="B29" s="4" t="s">
        <v>71</v>
      </c>
      <c r="C29" s="4" t="s">
        <v>69</v>
      </c>
      <c r="D29" s="4" t="s">
        <v>88</v>
      </c>
      <c r="E29" s="4" t="s">
        <v>78</v>
      </c>
      <c r="F29" s="49"/>
      <c r="G29" s="13">
        <v>1070</v>
      </c>
      <c r="H29" s="62" t="e">
        <f t="shared" si="0"/>
        <v>#DIV/0!</v>
      </c>
      <c r="I29" s="72">
        <f t="shared" si="1"/>
        <v>1070</v>
      </c>
      <c r="J29" s="348"/>
      <c r="K29" s="117"/>
      <c r="L29" s="213"/>
    </row>
    <row r="30" spans="1:12" ht="3.75" customHeight="1" hidden="1">
      <c r="A30" s="321" t="s">
        <v>131</v>
      </c>
      <c r="B30" s="4" t="s">
        <v>100</v>
      </c>
      <c r="C30" s="4" t="s">
        <v>69</v>
      </c>
      <c r="D30" s="4" t="s">
        <v>130</v>
      </c>
      <c r="E30" s="4" t="s">
        <v>78</v>
      </c>
      <c r="F30" s="49"/>
      <c r="G30" s="13"/>
      <c r="H30" s="62" t="e">
        <f t="shared" si="0"/>
        <v>#DIV/0!</v>
      </c>
      <c r="I30" s="72">
        <f t="shared" si="1"/>
        <v>0</v>
      </c>
      <c r="J30" s="348"/>
      <c r="K30" s="117"/>
      <c r="L30" s="213"/>
    </row>
    <row r="31" spans="1:12" ht="56.25" hidden="1">
      <c r="A31" s="320" t="s">
        <v>37</v>
      </c>
      <c r="B31" s="12" t="s">
        <v>71</v>
      </c>
      <c r="C31" s="12" t="s">
        <v>68</v>
      </c>
      <c r="D31" s="12"/>
      <c r="E31" s="12"/>
      <c r="F31" s="63">
        <f>SUM(F33:F34)</f>
        <v>0</v>
      </c>
      <c r="G31" s="63">
        <f>SUM(G33:G34)</f>
        <v>1292</v>
      </c>
      <c r="H31" s="62" t="e">
        <f t="shared" si="0"/>
        <v>#DIV/0!</v>
      </c>
      <c r="I31" s="72">
        <f t="shared" si="1"/>
        <v>1292</v>
      </c>
      <c r="J31" s="348"/>
      <c r="K31" s="117"/>
      <c r="L31" s="213"/>
    </row>
    <row r="32" spans="1:12" ht="93.75" hidden="1">
      <c r="A32" s="321" t="s">
        <v>87</v>
      </c>
      <c r="B32" s="18" t="s">
        <v>71</v>
      </c>
      <c r="C32" s="18" t="s">
        <v>68</v>
      </c>
      <c r="D32" s="18">
        <v>5201800</v>
      </c>
      <c r="E32" s="4"/>
      <c r="F32" s="49"/>
      <c r="G32" s="13">
        <f>G33</f>
        <v>1292</v>
      </c>
      <c r="H32" s="62" t="e">
        <f t="shared" si="0"/>
        <v>#DIV/0!</v>
      </c>
      <c r="I32" s="72">
        <f t="shared" si="1"/>
        <v>1292</v>
      </c>
      <c r="J32" s="348"/>
      <c r="K32" s="117"/>
      <c r="L32" s="213"/>
    </row>
    <row r="33" spans="1:12" ht="37.5" hidden="1">
      <c r="A33" s="321" t="s">
        <v>20</v>
      </c>
      <c r="B33" s="18" t="s">
        <v>71</v>
      </c>
      <c r="C33" s="18" t="s">
        <v>68</v>
      </c>
      <c r="D33" s="18">
        <v>5201800</v>
      </c>
      <c r="E33" s="4" t="s">
        <v>78</v>
      </c>
      <c r="F33" s="49"/>
      <c r="G33" s="15">
        <v>1292</v>
      </c>
      <c r="H33" s="62" t="e">
        <f t="shared" si="0"/>
        <v>#DIV/0!</v>
      </c>
      <c r="I33" s="72">
        <f t="shared" si="1"/>
        <v>1292</v>
      </c>
      <c r="J33" s="348"/>
      <c r="K33" s="117"/>
      <c r="L33" s="213"/>
    </row>
    <row r="34" spans="1:12" ht="4.5" customHeight="1" hidden="1">
      <c r="A34" s="321" t="s">
        <v>131</v>
      </c>
      <c r="B34" s="18" t="s">
        <v>71</v>
      </c>
      <c r="C34" s="18" t="s">
        <v>68</v>
      </c>
      <c r="D34" s="18" t="s">
        <v>130</v>
      </c>
      <c r="E34" s="4" t="s">
        <v>78</v>
      </c>
      <c r="F34" s="49"/>
      <c r="G34" s="15"/>
      <c r="H34" s="62"/>
      <c r="I34" s="72">
        <f t="shared" si="1"/>
        <v>0</v>
      </c>
      <c r="J34" s="348"/>
      <c r="K34" s="117"/>
      <c r="L34" s="213"/>
    </row>
    <row r="35" spans="1:12" ht="75" hidden="1">
      <c r="A35" s="320" t="s">
        <v>82</v>
      </c>
      <c r="B35" s="12" t="s">
        <v>71</v>
      </c>
      <c r="C35" s="12" t="s">
        <v>74</v>
      </c>
      <c r="D35" s="12"/>
      <c r="E35" s="12"/>
      <c r="F35" s="13">
        <f>F36</f>
        <v>0</v>
      </c>
      <c r="G35" s="15">
        <f>G36</f>
        <v>433</v>
      </c>
      <c r="H35" s="62" t="e">
        <f aca="true" t="shared" si="2" ref="H35:H42">G35/F35</f>
        <v>#DIV/0!</v>
      </c>
      <c r="I35" s="72">
        <f t="shared" si="1"/>
        <v>433</v>
      </c>
      <c r="J35" s="348"/>
      <c r="K35" s="117"/>
      <c r="L35" s="213"/>
    </row>
    <row r="36" spans="1:12" ht="31.5" customHeight="1" hidden="1">
      <c r="A36" s="321" t="s">
        <v>85</v>
      </c>
      <c r="B36" s="4" t="s">
        <v>71</v>
      </c>
      <c r="C36" s="4" t="s">
        <v>74</v>
      </c>
      <c r="D36" s="4" t="s">
        <v>83</v>
      </c>
      <c r="E36" s="4"/>
      <c r="F36" s="15"/>
      <c r="G36" s="49">
        <f>G37</f>
        <v>433</v>
      </c>
      <c r="H36" s="62" t="e">
        <f t="shared" si="2"/>
        <v>#DIV/0!</v>
      </c>
      <c r="I36" s="72">
        <f t="shared" si="1"/>
        <v>433</v>
      </c>
      <c r="J36" s="348"/>
      <c r="K36" s="117"/>
      <c r="L36" s="213"/>
    </row>
    <row r="37" spans="1:12" ht="56.25" hidden="1">
      <c r="A37" s="321" t="s">
        <v>86</v>
      </c>
      <c r="B37" s="4" t="s">
        <v>71</v>
      </c>
      <c r="C37" s="4" t="s">
        <v>74</v>
      </c>
      <c r="D37" s="4" t="s">
        <v>84</v>
      </c>
      <c r="E37" s="4" t="s">
        <v>78</v>
      </c>
      <c r="F37" s="49"/>
      <c r="G37" s="13">
        <v>433</v>
      </c>
      <c r="H37" s="62" t="e">
        <f t="shared" si="2"/>
        <v>#DIV/0!</v>
      </c>
      <c r="I37" s="72">
        <f t="shared" si="1"/>
        <v>433</v>
      </c>
      <c r="J37" s="348"/>
      <c r="K37" s="117"/>
      <c r="L37" s="213"/>
    </row>
    <row r="38" spans="1:12" ht="33" customHeight="1" hidden="1">
      <c r="A38" s="320" t="s">
        <v>170</v>
      </c>
      <c r="B38" s="12" t="s">
        <v>71</v>
      </c>
      <c r="C38" s="33" t="s">
        <v>171</v>
      </c>
      <c r="D38" s="12"/>
      <c r="E38" s="12"/>
      <c r="F38" s="13"/>
      <c r="G38" s="13">
        <f>SUM(G40:G40)</f>
        <v>280</v>
      </c>
      <c r="H38" s="62" t="e">
        <f t="shared" si="2"/>
        <v>#DIV/0!</v>
      </c>
      <c r="I38" s="72">
        <f t="shared" si="1"/>
        <v>280</v>
      </c>
      <c r="J38" s="348"/>
      <c r="K38" s="117"/>
      <c r="L38" s="213"/>
    </row>
    <row r="39" spans="1:12" ht="37.5" hidden="1">
      <c r="A39" s="321" t="s">
        <v>18</v>
      </c>
      <c r="B39" s="4" t="s">
        <v>71</v>
      </c>
      <c r="C39" s="4">
        <v>10</v>
      </c>
      <c r="D39" s="4" t="s">
        <v>19</v>
      </c>
      <c r="E39" s="4"/>
      <c r="F39" s="64"/>
      <c r="G39" s="64">
        <f>G40</f>
        <v>280</v>
      </c>
      <c r="H39" s="65" t="e">
        <f t="shared" si="2"/>
        <v>#DIV/0!</v>
      </c>
      <c r="I39" s="91">
        <f t="shared" si="1"/>
        <v>280</v>
      </c>
      <c r="J39" s="180"/>
      <c r="K39" s="117"/>
      <c r="L39" s="213"/>
    </row>
    <row r="40" spans="1:12" ht="1.5" customHeight="1">
      <c r="A40" s="321" t="s">
        <v>48</v>
      </c>
      <c r="B40" s="4" t="s">
        <v>71</v>
      </c>
      <c r="C40" s="4">
        <v>10</v>
      </c>
      <c r="D40" s="4" t="s">
        <v>19</v>
      </c>
      <c r="E40" s="4" t="s">
        <v>101</v>
      </c>
      <c r="F40" s="49"/>
      <c r="G40" s="13">
        <v>280</v>
      </c>
      <c r="H40" s="66" t="e">
        <f t="shared" si="2"/>
        <v>#DIV/0!</v>
      </c>
      <c r="I40" s="72">
        <f t="shared" si="1"/>
        <v>280</v>
      </c>
      <c r="J40" s="180"/>
      <c r="K40" s="117"/>
      <c r="L40" s="213"/>
    </row>
    <row r="41" spans="1:12" ht="37.5" hidden="1">
      <c r="A41" s="321" t="s">
        <v>135</v>
      </c>
      <c r="B41" s="4">
        <v>10</v>
      </c>
      <c r="C41" s="4" t="s">
        <v>67</v>
      </c>
      <c r="D41" s="4" t="s">
        <v>31</v>
      </c>
      <c r="E41" s="4"/>
      <c r="F41" s="15">
        <f>SUM(F42:F42)</f>
        <v>965.7</v>
      </c>
      <c r="G41" s="15">
        <f>SUM(G42:G42)</f>
        <v>549.9</v>
      </c>
      <c r="H41" s="66">
        <f t="shared" si="2"/>
        <v>0.5694315004659831</v>
      </c>
      <c r="I41" s="72">
        <f t="shared" si="1"/>
        <v>-415.80000000000007</v>
      </c>
      <c r="J41" s="180"/>
      <c r="K41" s="117"/>
      <c r="L41" s="213"/>
    </row>
    <row r="42" spans="1:12" ht="108.75" customHeight="1" hidden="1">
      <c r="A42" s="321" t="s">
        <v>137</v>
      </c>
      <c r="B42" s="4">
        <v>10</v>
      </c>
      <c r="C42" s="4" t="s">
        <v>67</v>
      </c>
      <c r="D42" s="4" t="s">
        <v>134</v>
      </c>
      <c r="E42" s="4" t="s">
        <v>89</v>
      </c>
      <c r="F42" s="15">
        <v>965.7</v>
      </c>
      <c r="G42" s="13">
        <v>549.9</v>
      </c>
      <c r="H42" s="66">
        <f t="shared" si="2"/>
        <v>0.5694315004659831</v>
      </c>
      <c r="I42" s="72">
        <f t="shared" si="1"/>
        <v>-415.80000000000007</v>
      </c>
      <c r="J42" s="180"/>
      <c r="K42" s="117"/>
      <c r="L42" s="213"/>
    </row>
    <row r="43" spans="1:12" ht="38.25" customHeight="1" hidden="1">
      <c r="A43" s="290" t="s">
        <v>341</v>
      </c>
      <c r="B43" s="236" t="s">
        <v>70</v>
      </c>
      <c r="C43" s="236" t="s">
        <v>66</v>
      </c>
      <c r="D43" s="236" t="s">
        <v>242</v>
      </c>
      <c r="E43" s="236">
        <v>100</v>
      </c>
      <c r="F43" s="238">
        <v>4929.1</v>
      </c>
      <c r="G43" s="238" t="e">
        <f>#REF!</f>
        <v>#REF!</v>
      </c>
      <c r="H43" s="239" t="e">
        <f>G43/F43</f>
        <v>#REF!</v>
      </c>
      <c r="I43" s="240" t="e">
        <f>G43-F43</f>
        <v>#REF!</v>
      </c>
      <c r="J43" s="350"/>
      <c r="K43" s="117"/>
      <c r="L43" s="213">
        <v>6012.6</v>
      </c>
    </row>
    <row r="44" spans="1:12" ht="75" customHeight="1" hidden="1">
      <c r="A44" s="320" t="s">
        <v>245</v>
      </c>
      <c r="B44" s="12" t="s">
        <v>70</v>
      </c>
      <c r="C44" s="12" t="s">
        <v>66</v>
      </c>
      <c r="D44" s="12" t="s">
        <v>244</v>
      </c>
      <c r="E44" s="4"/>
      <c r="F44" s="15">
        <f aca="true" t="shared" si="3" ref="F44:L44">F45</f>
        <v>612.3</v>
      </c>
      <c r="G44" s="15" t="e">
        <f t="shared" si="3"/>
        <v>#REF!</v>
      </c>
      <c r="H44" s="15" t="e">
        <f t="shared" si="3"/>
        <v>#REF!</v>
      </c>
      <c r="I44" s="80" t="e">
        <f t="shared" si="3"/>
        <v>#REF!</v>
      </c>
      <c r="J44" s="92"/>
      <c r="K44" s="296">
        <f t="shared" si="3"/>
        <v>0</v>
      </c>
      <c r="L44" s="120">
        <f t="shared" si="3"/>
        <v>704.2</v>
      </c>
    </row>
    <row r="45" spans="1:12" ht="27" customHeight="1" hidden="1">
      <c r="A45" s="321" t="s">
        <v>33</v>
      </c>
      <c r="B45" s="4" t="s">
        <v>70</v>
      </c>
      <c r="C45" s="4" t="s">
        <v>66</v>
      </c>
      <c r="D45" s="4" t="s">
        <v>246</v>
      </c>
      <c r="E45" s="4">
        <v>610</v>
      </c>
      <c r="F45" s="15">
        <v>612.3</v>
      </c>
      <c r="G45" s="13" t="e">
        <f>#REF!</f>
        <v>#REF!</v>
      </c>
      <c r="H45" s="62" t="e">
        <f>G45/F45</f>
        <v>#REF!</v>
      </c>
      <c r="I45" s="72" t="e">
        <f>G45-F45</f>
        <v>#REF!</v>
      </c>
      <c r="J45" s="348"/>
      <c r="K45" s="117"/>
      <c r="L45" s="213">
        <v>704.2</v>
      </c>
    </row>
    <row r="46" spans="1:12" ht="74.25" customHeight="1" hidden="1">
      <c r="A46" s="320" t="s">
        <v>250</v>
      </c>
      <c r="B46" s="12" t="s">
        <v>70</v>
      </c>
      <c r="C46" s="12" t="s">
        <v>66</v>
      </c>
      <c r="D46" s="12" t="s">
        <v>247</v>
      </c>
      <c r="E46" s="4"/>
      <c r="F46" s="15">
        <f>F48</f>
        <v>10248.6</v>
      </c>
      <c r="G46" s="15" t="e">
        <f>G48</f>
        <v>#REF!</v>
      </c>
      <c r="H46" s="15" t="e">
        <f>H48</f>
        <v>#REF!</v>
      </c>
      <c r="I46" s="80" t="e">
        <f>I48</f>
        <v>#REF!</v>
      </c>
      <c r="J46" s="92"/>
      <c r="K46" s="300">
        <f>K47</f>
        <v>0</v>
      </c>
      <c r="L46" s="121">
        <f>L47</f>
        <v>13315.199999999999</v>
      </c>
    </row>
    <row r="47" spans="1:14" ht="22.5" customHeight="1" hidden="1">
      <c r="A47" s="321" t="s">
        <v>248</v>
      </c>
      <c r="B47" s="4" t="s">
        <v>70</v>
      </c>
      <c r="C47" s="4" t="s">
        <v>66</v>
      </c>
      <c r="D47" s="4" t="s">
        <v>249</v>
      </c>
      <c r="E47" s="4"/>
      <c r="F47" s="15">
        <v>10248.6</v>
      </c>
      <c r="G47" s="13" t="e">
        <f>G48</f>
        <v>#REF!</v>
      </c>
      <c r="H47" s="62" t="e">
        <f>G47/F47</f>
        <v>#REF!</v>
      </c>
      <c r="I47" s="72" t="e">
        <f>G47-F47</f>
        <v>#REF!</v>
      </c>
      <c r="J47" s="348"/>
      <c r="K47" s="299">
        <f>K48+K49+K50</f>
        <v>0</v>
      </c>
      <c r="L47" s="122">
        <f>L48+L49+L50</f>
        <v>13315.199999999999</v>
      </c>
      <c r="N47" s="139"/>
    </row>
    <row r="48" spans="1:14" ht="57" customHeight="1" hidden="1">
      <c r="A48" s="321" t="s">
        <v>341</v>
      </c>
      <c r="B48" s="4" t="s">
        <v>70</v>
      </c>
      <c r="C48" s="4" t="s">
        <v>66</v>
      </c>
      <c r="D48" s="4" t="s">
        <v>249</v>
      </c>
      <c r="E48" s="4">
        <v>100</v>
      </c>
      <c r="F48" s="15">
        <v>10248.6</v>
      </c>
      <c r="G48" s="13" t="e">
        <f>G49</f>
        <v>#REF!</v>
      </c>
      <c r="H48" s="62" t="e">
        <f>G48/F48</f>
        <v>#REF!</v>
      </c>
      <c r="I48" s="72" t="e">
        <f>G48-F48</f>
        <v>#REF!</v>
      </c>
      <c r="J48" s="348"/>
      <c r="K48" s="117"/>
      <c r="L48" s="213">
        <v>11912.4</v>
      </c>
      <c r="N48" s="139"/>
    </row>
    <row r="49" spans="1:12" ht="36.75" customHeight="1" hidden="1">
      <c r="A49" s="321" t="s">
        <v>342</v>
      </c>
      <c r="B49" s="4" t="s">
        <v>70</v>
      </c>
      <c r="C49" s="4" t="s">
        <v>66</v>
      </c>
      <c r="D49" s="4" t="s">
        <v>249</v>
      </c>
      <c r="E49" s="4">
        <v>200</v>
      </c>
      <c r="F49" s="15">
        <v>1161.3</v>
      </c>
      <c r="G49" s="13" t="e">
        <f>#REF!</f>
        <v>#REF!</v>
      </c>
      <c r="H49" s="62" t="e">
        <f>G49/F49</f>
        <v>#REF!</v>
      </c>
      <c r="I49" s="72" t="e">
        <f>G49-F49</f>
        <v>#REF!</v>
      </c>
      <c r="J49" s="348"/>
      <c r="K49" s="117"/>
      <c r="L49" s="213">
        <f>474.8+600</f>
        <v>1074.8</v>
      </c>
    </row>
    <row r="50" spans="1:12" ht="39" customHeight="1" hidden="1">
      <c r="A50" s="321" t="s">
        <v>343</v>
      </c>
      <c r="B50" s="4" t="s">
        <v>70</v>
      </c>
      <c r="C50" s="4" t="s">
        <v>66</v>
      </c>
      <c r="D50" s="4" t="s">
        <v>249</v>
      </c>
      <c r="E50" s="4">
        <v>850</v>
      </c>
      <c r="F50" s="15"/>
      <c r="G50" s="13" t="e">
        <f>#REF!</f>
        <v>#REF!</v>
      </c>
      <c r="H50" s="62" t="e">
        <f>G50/F50</f>
        <v>#REF!</v>
      </c>
      <c r="I50" s="72" t="e">
        <f>G50-F50</f>
        <v>#REF!</v>
      </c>
      <c r="J50" s="348"/>
      <c r="K50" s="117"/>
      <c r="L50" s="213">
        <v>328</v>
      </c>
    </row>
    <row r="51" spans="1:12" ht="41.25" customHeight="1" hidden="1">
      <c r="A51" s="322" t="s">
        <v>251</v>
      </c>
      <c r="B51" s="42" t="s">
        <v>70</v>
      </c>
      <c r="C51" s="191" t="s">
        <v>172</v>
      </c>
      <c r="D51" s="42"/>
      <c r="E51" s="42"/>
      <c r="F51" s="44">
        <f>F52+F56+F59+F60</f>
        <v>2241.8</v>
      </c>
      <c r="G51" s="44">
        <f>G52+G56+G60+G59</f>
        <v>3816.2</v>
      </c>
      <c r="H51" s="44">
        <f>H52+H56+H60+H59</f>
        <v>34.8943129193705</v>
      </c>
      <c r="I51" s="83">
        <f>I52+I56+I60+I59</f>
        <v>1274.4</v>
      </c>
      <c r="J51" s="351"/>
      <c r="K51" s="297">
        <f>K52+K56+K60</f>
        <v>0</v>
      </c>
      <c r="L51" s="126">
        <f>L52+L56+L60</f>
        <v>2172.3</v>
      </c>
    </row>
    <row r="52" spans="1:12" ht="75.75" customHeight="1" hidden="1">
      <c r="A52" s="321" t="s">
        <v>6</v>
      </c>
      <c r="B52" s="12" t="s">
        <v>70</v>
      </c>
      <c r="C52" s="33" t="s">
        <v>172</v>
      </c>
      <c r="D52" s="12" t="s">
        <v>252</v>
      </c>
      <c r="E52" s="4"/>
      <c r="F52" s="15">
        <f>F53+F54</f>
        <v>1053.5</v>
      </c>
      <c r="G52" s="15">
        <f>G53+G54</f>
        <v>1716.2</v>
      </c>
      <c r="H52" s="15">
        <f>H53+H54</f>
        <v>24.353345186621947</v>
      </c>
      <c r="I52" s="80">
        <f>I53+I54</f>
        <v>662.7</v>
      </c>
      <c r="J52" s="92"/>
      <c r="K52" s="296">
        <f>K53+K54+K55</f>
        <v>0</v>
      </c>
      <c r="L52" s="120">
        <f>L53+L54+L55</f>
        <v>1171</v>
      </c>
    </row>
    <row r="53" spans="1:12" ht="112.5" hidden="1">
      <c r="A53" s="321" t="s">
        <v>341</v>
      </c>
      <c r="B53" s="4" t="s">
        <v>70</v>
      </c>
      <c r="C53" s="34" t="s">
        <v>172</v>
      </c>
      <c r="D53" s="4" t="s">
        <v>252</v>
      </c>
      <c r="E53" s="4">
        <v>100</v>
      </c>
      <c r="F53" s="15">
        <v>1017</v>
      </c>
      <c r="G53" s="13">
        <f>G54</f>
        <v>858.1</v>
      </c>
      <c r="H53" s="62">
        <f>G53/F53</f>
        <v>0.843756145526057</v>
      </c>
      <c r="I53" s="72">
        <f>G53-F53</f>
        <v>-158.89999999999998</v>
      </c>
      <c r="J53" s="348"/>
      <c r="K53" s="117"/>
      <c r="L53" s="213">
        <v>1124.7</v>
      </c>
    </row>
    <row r="54" spans="1:12" ht="36.75" customHeight="1" hidden="1">
      <c r="A54" s="321" t="s">
        <v>342</v>
      </c>
      <c r="B54" s="4" t="s">
        <v>70</v>
      </c>
      <c r="C54" s="34" t="s">
        <v>172</v>
      </c>
      <c r="D54" s="4" t="s">
        <v>252</v>
      </c>
      <c r="E54" s="4">
        <v>200</v>
      </c>
      <c r="F54" s="15">
        <v>36.5</v>
      </c>
      <c r="G54" s="13">
        <f>G55</f>
        <v>858.1</v>
      </c>
      <c r="H54" s="62">
        <f>G54/F54</f>
        <v>23.50958904109589</v>
      </c>
      <c r="I54" s="72">
        <f>G54-F54</f>
        <v>821.6</v>
      </c>
      <c r="J54" s="348"/>
      <c r="K54" s="117"/>
      <c r="L54" s="213">
        <v>40.3</v>
      </c>
    </row>
    <row r="55" spans="1:12" ht="38.25" customHeight="1" hidden="1">
      <c r="A55" s="321" t="s">
        <v>343</v>
      </c>
      <c r="B55" s="4" t="s">
        <v>70</v>
      </c>
      <c r="C55" s="34" t="s">
        <v>172</v>
      </c>
      <c r="D55" s="4" t="s">
        <v>252</v>
      </c>
      <c r="E55" s="4">
        <v>850</v>
      </c>
      <c r="F55" s="49"/>
      <c r="G55" s="15">
        <v>858.1</v>
      </c>
      <c r="H55" s="62" t="e">
        <f>G55/F55</f>
        <v>#DIV/0!</v>
      </c>
      <c r="I55" s="72">
        <f>G55-F55</f>
        <v>858.1</v>
      </c>
      <c r="J55" s="348"/>
      <c r="K55" s="117"/>
      <c r="L55" s="213">
        <v>6</v>
      </c>
    </row>
    <row r="56" spans="1:12" ht="36.75" customHeight="1" hidden="1">
      <c r="A56" s="321" t="s">
        <v>253</v>
      </c>
      <c r="B56" s="12" t="s">
        <v>70</v>
      </c>
      <c r="C56" s="33" t="s">
        <v>172</v>
      </c>
      <c r="D56" s="12" t="s">
        <v>254</v>
      </c>
      <c r="E56" s="4"/>
      <c r="F56" s="15">
        <f aca="true" t="shared" si="4" ref="F56:L56">F57+F58</f>
        <v>888.3</v>
      </c>
      <c r="G56" s="15">
        <f t="shared" si="4"/>
        <v>1500</v>
      </c>
      <c r="H56" s="15">
        <f t="shared" si="4"/>
        <v>10.540967732748554</v>
      </c>
      <c r="I56" s="80">
        <f t="shared" si="4"/>
        <v>611.7</v>
      </c>
      <c r="J56" s="92"/>
      <c r="K56" s="300">
        <f t="shared" si="4"/>
        <v>0</v>
      </c>
      <c r="L56" s="121">
        <f t="shared" si="4"/>
        <v>1001.3</v>
      </c>
    </row>
    <row r="57" spans="1:12" ht="57" customHeight="1" hidden="1">
      <c r="A57" s="321" t="s">
        <v>341</v>
      </c>
      <c r="B57" s="4" t="s">
        <v>70</v>
      </c>
      <c r="C57" s="4" t="s">
        <v>68</v>
      </c>
      <c r="D57" s="4" t="s">
        <v>254</v>
      </c>
      <c r="E57" s="4">
        <v>100</v>
      </c>
      <c r="F57" s="15">
        <v>810.3</v>
      </c>
      <c r="G57" s="49">
        <f>G58</f>
        <v>750</v>
      </c>
      <c r="H57" s="62">
        <f>G57/F57</f>
        <v>0.9255831173639393</v>
      </c>
      <c r="I57" s="72">
        <f>G57-F57</f>
        <v>-60.299999999999955</v>
      </c>
      <c r="J57" s="348"/>
      <c r="K57" s="117"/>
      <c r="L57" s="213">
        <v>892.8</v>
      </c>
    </row>
    <row r="58" spans="1:12" ht="36.75" customHeight="1" hidden="1">
      <c r="A58" s="321" t="s">
        <v>342</v>
      </c>
      <c r="B58" s="4" t="s">
        <v>70</v>
      </c>
      <c r="C58" s="4" t="s">
        <v>68</v>
      </c>
      <c r="D58" s="4" t="s">
        <v>254</v>
      </c>
      <c r="E58" s="4">
        <v>200</v>
      </c>
      <c r="F58" s="49">
        <v>78</v>
      </c>
      <c r="G58" s="13">
        <v>750</v>
      </c>
      <c r="H58" s="62">
        <f>G58/F58</f>
        <v>9.615384615384615</v>
      </c>
      <c r="I58" s="72">
        <f>G58-F58</f>
        <v>672</v>
      </c>
      <c r="J58" s="348"/>
      <c r="K58" s="117"/>
      <c r="L58" s="213">
        <v>108.5</v>
      </c>
    </row>
    <row r="59" spans="1:12" ht="31.5" customHeight="1" hidden="1">
      <c r="A59" s="321" t="s">
        <v>14</v>
      </c>
      <c r="B59" s="4" t="s">
        <v>70</v>
      </c>
      <c r="C59" s="4" t="s">
        <v>68</v>
      </c>
      <c r="D59" s="4" t="s">
        <v>255</v>
      </c>
      <c r="E59" s="4">
        <v>200</v>
      </c>
      <c r="F59" s="15"/>
      <c r="G59" s="15">
        <f aca="true" t="shared" si="5" ref="G59:I60">G60</f>
        <v>300</v>
      </c>
      <c r="H59" s="15">
        <f t="shared" si="5"/>
        <v>0</v>
      </c>
      <c r="I59" s="80">
        <f t="shared" si="5"/>
        <v>0</v>
      </c>
      <c r="J59" s="92"/>
      <c r="K59" s="117"/>
      <c r="L59" s="213"/>
    </row>
    <row r="60" spans="1:12" ht="94.5" customHeight="1" hidden="1">
      <c r="A60" s="320" t="s">
        <v>256</v>
      </c>
      <c r="B60" s="12" t="s">
        <v>70</v>
      </c>
      <c r="C60" s="12" t="s">
        <v>68</v>
      </c>
      <c r="D60" s="150" t="s">
        <v>257</v>
      </c>
      <c r="E60" s="4"/>
      <c r="F60" s="15">
        <f>F61</f>
        <v>300</v>
      </c>
      <c r="G60" s="15">
        <f t="shared" si="5"/>
        <v>300</v>
      </c>
      <c r="H60" s="15">
        <f t="shared" si="5"/>
        <v>0</v>
      </c>
      <c r="I60" s="80">
        <f t="shared" si="5"/>
        <v>0</v>
      </c>
      <c r="J60" s="92"/>
      <c r="K60" s="92">
        <f>K61</f>
        <v>0</v>
      </c>
      <c r="L60" s="120"/>
    </row>
    <row r="61" spans="1:12" ht="27" customHeight="1" hidden="1">
      <c r="A61" s="321" t="s">
        <v>258</v>
      </c>
      <c r="B61" s="4" t="s">
        <v>70</v>
      </c>
      <c r="C61" s="34" t="s">
        <v>68</v>
      </c>
      <c r="D61" s="4" t="s">
        <v>259</v>
      </c>
      <c r="E61" s="4">
        <v>200</v>
      </c>
      <c r="F61" s="49">
        <v>300</v>
      </c>
      <c r="G61" s="13">
        <v>300</v>
      </c>
      <c r="H61" s="62"/>
      <c r="I61" s="72">
        <f>G61-F61</f>
        <v>0</v>
      </c>
      <c r="J61" s="348"/>
      <c r="K61" s="117"/>
      <c r="L61" s="213"/>
    </row>
    <row r="62" spans="1:12" ht="31.5" customHeight="1" hidden="1">
      <c r="A62" s="321" t="s">
        <v>18</v>
      </c>
      <c r="B62" s="4" t="s">
        <v>70</v>
      </c>
      <c r="C62" s="4" t="s">
        <v>68</v>
      </c>
      <c r="D62" s="140" t="s">
        <v>213</v>
      </c>
      <c r="E62" s="4"/>
      <c r="F62" s="15">
        <f aca="true" t="shared" si="6" ref="F62:K62">F63</f>
        <v>300</v>
      </c>
      <c r="G62" s="15">
        <f t="shared" si="6"/>
        <v>300</v>
      </c>
      <c r="H62" s="15">
        <f t="shared" si="6"/>
        <v>0</v>
      </c>
      <c r="I62" s="80">
        <f t="shared" si="6"/>
        <v>0</v>
      </c>
      <c r="J62" s="92"/>
      <c r="K62" s="92">
        <f t="shared" si="6"/>
        <v>0</v>
      </c>
      <c r="L62" s="120"/>
    </row>
    <row r="63" spans="1:12" ht="37.5" customHeight="1" hidden="1">
      <c r="A63" s="321" t="s">
        <v>214</v>
      </c>
      <c r="B63" s="4" t="s">
        <v>70</v>
      </c>
      <c r="C63" s="34" t="s">
        <v>68</v>
      </c>
      <c r="D63" s="4" t="s">
        <v>213</v>
      </c>
      <c r="E63" s="4">
        <v>200</v>
      </c>
      <c r="F63" s="49">
        <v>300</v>
      </c>
      <c r="G63" s="13">
        <v>300</v>
      </c>
      <c r="H63" s="62"/>
      <c r="I63" s="72">
        <f>G63-F63</f>
        <v>0</v>
      </c>
      <c r="J63" s="348"/>
      <c r="K63" s="117"/>
      <c r="L63" s="213"/>
    </row>
    <row r="64" spans="1:12" ht="34.5" customHeight="1" hidden="1">
      <c r="A64" s="324" t="s">
        <v>148</v>
      </c>
      <c r="B64" s="169"/>
      <c r="C64" s="169"/>
      <c r="D64" s="169"/>
      <c r="E64" s="169"/>
      <c r="F64" s="170" t="e">
        <f>F68+F65+F156+F153</f>
        <v>#REF!</v>
      </c>
      <c r="G64" s="170" t="e">
        <f>G68+G65+G156+G153</f>
        <v>#REF!</v>
      </c>
      <c r="H64" s="170" t="e">
        <f>H68+H65+H156+H153</f>
        <v>#REF!</v>
      </c>
      <c r="I64" s="171" t="e">
        <f>I68+I65+I156+I153</f>
        <v>#REF!</v>
      </c>
      <c r="J64" s="352"/>
      <c r="K64" s="301" t="e">
        <f>K65+K68+K156</f>
        <v>#REF!</v>
      </c>
      <c r="L64" s="215">
        <f>L65+L68+L156</f>
        <v>375859.39999999997</v>
      </c>
    </row>
    <row r="65" spans="1:12" ht="27" customHeight="1" hidden="1">
      <c r="A65" s="322" t="s">
        <v>95</v>
      </c>
      <c r="B65" s="42" t="s">
        <v>68</v>
      </c>
      <c r="C65" s="42"/>
      <c r="D65" s="42"/>
      <c r="E65" s="42"/>
      <c r="F65" s="67">
        <f>F67</f>
        <v>100</v>
      </c>
      <c r="G65" s="67">
        <f>G67</f>
        <v>0</v>
      </c>
      <c r="H65" s="67">
        <f>H67</f>
        <v>0</v>
      </c>
      <c r="I65" s="82">
        <f>I67</f>
        <v>-100</v>
      </c>
      <c r="J65" s="347"/>
      <c r="K65" s="295">
        <f>K66</f>
        <v>0</v>
      </c>
      <c r="L65" s="124">
        <f>L66</f>
        <v>180</v>
      </c>
    </row>
    <row r="66" spans="1:12" ht="75.75" customHeight="1" hidden="1">
      <c r="A66" s="320" t="s">
        <v>383</v>
      </c>
      <c r="B66" s="12" t="s">
        <v>68</v>
      </c>
      <c r="C66" s="12" t="s">
        <v>66</v>
      </c>
      <c r="D66" s="12" t="s">
        <v>382</v>
      </c>
      <c r="E66" s="4"/>
      <c r="F66" s="49">
        <v>100</v>
      </c>
      <c r="G66" s="63">
        <v>0</v>
      </c>
      <c r="H66" s="62"/>
      <c r="I66" s="72">
        <f>G66-F66</f>
        <v>-100</v>
      </c>
      <c r="J66" s="348"/>
      <c r="K66" s="299">
        <f>K67</f>
        <v>0</v>
      </c>
      <c r="L66" s="122">
        <f>L67</f>
        <v>180</v>
      </c>
    </row>
    <row r="67" spans="1:12" ht="40.5" customHeight="1" hidden="1">
      <c r="A67" s="321" t="s">
        <v>384</v>
      </c>
      <c r="B67" s="4" t="s">
        <v>68</v>
      </c>
      <c r="C67" s="4" t="s">
        <v>66</v>
      </c>
      <c r="D67" s="4" t="s">
        <v>332</v>
      </c>
      <c r="E67" s="4">
        <v>100</v>
      </c>
      <c r="F67" s="49">
        <v>100</v>
      </c>
      <c r="G67" s="63">
        <v>0</v>
      </c>
      <c r="H67" s="62"/>
      <c r="I67" s="72">
        <f>G67-F67</f>
        <v>-100</v>
      </c>
      <c r="J67" s="348"/>
      <c r="K67" s="117"/>
      <c r="L67" s="213">
        <v>180</v>
      </c>
    </row>
    <row r="68" spans="1:12" ht="27.75" customHeight="1" hidden="1">
      <c r="A68" s="322" t="s">
        <v>24</v>
      </c>
      <c r="B68" s="42" t="s">
        <v>75</v>
      </c>
      <c r="C68" s="42"/>
      <c r="D68" s="42"/>
      <c r="E68" s="42"/>
      <c r="F68" s="44" t="e">
        <f aca="true" t="shared" si="7" ref="F68:L68">F69+F83+F110+F113+F126</f>
        <v>#REF!</v>
      </c>
      <c r="G68" s="44" t="e">
        <f t="shared" si="7"/>
        <v>#REF!</v>
      </c>
      <c r="H68" s="44" t="e">
        <f t="shared" si="7"/>
        <v>#REF!</v>
      </c>
      <c r="I68" s="83" t="e">
        <f t="shared" si="7"/>
        <v>#REF!</v>
      </c>
      <c r="J68" s="351"/>
      <c r="K68" s="302" t="e">
        <f t="shared" si="7"/>
        <v>#REF!</v>
      </c>
      <c r="L68" s="127">
        <f t="shared" si="7"/>
        <v>345239.39999999997</v>
      </c>
    </row>
    <row r="69" spans="1:12" s="21" customFormat="1" ht="25.5" customHeight="1" hidden="1">
      <c r="A69" s="322" t="s">
        <v>76</v>
      </c>
      <c r="B69" s="42" t="s">
        <v>75</v>
      </c>
      <c r="C69" s="42" t="s">
        <v>66</v>
      </c>
      <c r="D69" s="42"/>
      <c r="E69" s="42"/>
      <c r="F69" s="44" t="e">
        <f>F71+#REF!+#REF!</f>
        <v>#REF!</v>
      </c>
      <c r="G69" s="44" t="e">
        <f>G71+#REF!+#REF!</f>
        <v>#REF!</v>
      </c>
      <c r="H69" s="44" t="e">
        <f>H71+#REF!+#REF!</f>
        <v>#REF!</v>
      </c>
      <c r="I69" s="83" t="e">
        <f>I71+#REF!+#REF!</f>
        <v>#REF!</v>
      </c>
      <c r="J69" s="351"/>
      <c r="K69" s="297">
        <f>K70</f>
        <v>0</v>
      </c>
      <c r="L69" s="126">
        <f>L70</f>
        <v>66344.3</v>
      </c>
    </row>
    <row r="70" spans="1:12" ht="112.5" hidden="1">
      <c r="A70" s="321" t="s">
        <v>334</v>
      </c>
      <c r="B70" s="12" t="s">
        <v>75</v>
      </c>
      <c r="C70" s="12" t="s">
        <v>66</v>
      </c>
      <c r="D70" s="12" t="s">
        <v>333</v>
      </c>
      <c r="E70" s="12"/>
      <c r="F70" s="15">
        <f aca="true" t="shared" si="8" ref="F70:I71">F71+F72</f>
        <v>72500.90000000001</v>
      </c>
      <c r="G70" s="15">
        <f t="shared" si="8"/>
        <v>84127.5</v>
      </c>
      <c r="H70" s="15">
        <f t="shared" si="8"/>
        <v>17.462195182082063</v>
      </c>
      <c r="I70" s="80">
        <f t="shared" si="8"/>
        <v>11626.599999999995</v>
      </c>
      <c r="J70" s="92"/>
      <c r="K70" s="303">
        <f>K71+K75+K81+K79</f>
        <v>0</v>
      </c>
      <c r="L70" s="128">
        <f>L71+L75+L81+L79</f>
        <v>66344.3</v>
      </c>
    </row>
    <row r="71" spans="1:12" ht="56.25" hidden="1">
      <c r="A71" s="321" t="s">
        <v>335</v>
      </c>
      <c r="B71" s="4" t="s">
        <v>75</v>
      </c>
      <c r="C71" s="4" t="s">
        <v>66</v>
      </c>
      <c r="D71" s="4" t="s">
        <v>336</v>
      </c>
      <c r="E71" s="12"/>
      <c r="F71" s="15">
        <f t="shared" si="8"/>
        <v>37133.600000000006</v>
      </c>
      <c r="G71" s="15">
        <f t="shared" si="8"/>
        <v>56085</v>
      </c>
      <c r="H71" s="15">
        <f t="shared" si="8"/>
        <v>16.66930174662049</v>
      </c>
      <c r="I71" s="80">
        <f t="shared" si="8"/>
        <v>18951.399999999998</v>
      </c>
      <c r="J71" s="92"/>
      <c r="K71" s="296">
        <f>K72+K73+K74</f>
        <v>0</v>
      </c>
      <c r="L71" s="120">
        <f>L72+L73+L74</f>
        <v>31944.3</v>
      </c>
    </row>
    <row r="72" spans="1:12" ht="54.75" customHeight="1" hidden="1">
      <c r="A72" s="321" t="s">
        <v>341</v>
      </c>
      <c r="B72" s="4" t="s">
        <v>75</v>
      </c>
      <c r="C72" s="4" t="s">
        <v>66</v>
      </c>
      <c r="D72" s="4" t="s">
        <v>336</v>
      </c>
      <c r="E72" s="4">
        <v>100</v>
      </c>
      <c r="F72" s="49">
        <v>35367.3</v>
      </c>
      <c r="G72" s="13">
        <v>28042.5</v>
      </c>
      <c r="H72" s="62">
        <f>G72/F72</f>
        <v>0.7928934354615703</v>
      </c>
      <c r="I72" s="72">
        <f aca="true" t="shared" si="9" ref="I72:I82">G72-F72</f>
        <v>-7324.800000000003</v>
      </c>
      <c r="J72" s="348"/>
      <c r="K72" s="117"/>
      <c r="L72" s="213">
        <v>22195.5</v>
      </c>
    </row>
    <row r="73" spans="1:12" ht="38.25" customHeight="1" hidden="1">
      <c r="A73" s="321" t="s">
        <v>342</v>
      </c>
      <c r="B73" s="4" t="s">
        <v>75</v>
      </c>
      <c r="C73" s="4" t="s">
        <v>66</v>
      </c>
      <c r="D73" s="4" t="s">
        <v>336</v>
      </c>
      <c r="E73" s="4">
        <v>200</v>
      </c>
      <c r="F73" s="49">
        <v>1766.3</v>
      </c>
      <c r="G73" s="13">
        <v>28042.5</v>
      </c>
      <c r="H73" s="62">
        <f>G73/F73</f>
        <v>15.87640831115892</v>
      </c>
      <c r="I73" s="72">
        <f t="shared" si="9"/>
        <v>26276.2</v>
      </c>
      <c r="J73" s="348"/>
      <c r="K73" s="117"/>
      <c r="L73" s="213">
        <v>8875.7</v>
      </c>
    </row>
    <row r="74" spans="1:12" ht="36.75" customHeight="1" hidden="1">
      <c r="A74" s="321" t="s">
        <v>343</v>
      </c>
      <c r="B74" s="4" t="s">
        <v>75</v>
      </c>
      <c r="C74" s="4" t="s">
        <v>66</v>
      </c>
      <c r="D74" s="4" t="s">
        <v>336</v>
      </c>
      <c r="E74" s="4">
        <v>850</v>
      </c>
      <c r="F74" s="49">
        <v>1766.3</v>
      </c>
      <c r="G74" s="13">
        <v>28042.5</v>
      </c>
      <c r="H74" s="62">
        <f>G74/F74</f>
        <v>15.87640831115892</v>
      </c>
      <c r="I74" s="72">
        <f t="shared" si="9"/>
        <v>26276.2</v>
      </c>
      <c r="J74" s="348"/>
      <c r="K74" s="117"/>
      <c r="L74" s="213">
        <v>873.1</v>
      </c>
    </row>
    <row r="75" spans="1:15" ht="93.75" customHeight="1" hidden="1">
      <c r="A75" s="321" t="s">
        <v>337</v>
      </c>
      <c r="B75" s="4" t="s">
        <v>75</v>
      </c>
      <c r="C75" s="4" t="s">
        <v>66</v>
      </c>
      <c r="D75" s="12" t="s">
        <v>338</v>
      </c>
      <c r="E75" s="12"/>
      <c r="F75" s="49">
        <v>6.1</v>
      </c>
      <c r="G75" s="49">
        <v>10</v>
      </c>
      <c r="H75" s="62"/>
      <c r="I75" s="72">
        <f t="shared" si="9"/>
        <v>3.9000000000000004</v>
      </c>
      <c r="J75" s="348"/>
      <c r="K75" s="299">
        <f>K76+K77+K78</f>
        <v>0</v>
      </c>
      <c r="L75" s="122">
        <f>L76+L77+L78</f>
        <v>34400</v>
      </c>
      <c r="N75" s="1" t="e">
        <f>#REF!</f>
        <v>#REF!</v>
      </c>
      <c r="O75" s="1" t="s">
        <v>438</v>
      </c>
    </row>
    <row r="76" spans="1:12" ht="54.75" customHeight="1" hidden="1">
      <c r="A76" s="321" t="s">
        <v>339</v>
      </c>
      <c r="B76" s="4" t="s">
        <v>75</v>
      </c>
      <c r="C76" s="4" t="s">
        <v>66</v>
      </c>
      <c r="D76" s="4" t="s">
        <v>338</v>
      </c>
      <c r="E76" s="4">
        <v>100</v>
      </c>
      <c r="F76" s="49">
        <v>6.1</v>
      </c>
      <c r="G76" s="49">
        <v>10</v>
      </c>
      <c r="H76" s="62"/>
      <c r="I76" s="72">
        <f t="shared" si="9"/>
        <v>3.9000000000000004</v>
      </c>
      <c r="J76" s="348"/>
      <c r="K76" s="117"/>
      <c r="L76" s="213">
        <f>31880-283</f>
        <v>31597</v>
      </c>
    </row>
    <row r="77" spans="1:12" ht="37.5" customHeight="1" hidden="1">
      <c r="A77" s="321" t="s">
        <v>340</v>
      </c>
      <c r="B77" s="4" t="s">
        <v>75</v>
      </c>
      <c r="C77" s="4" t="s">
        <v>66</v>
      </c>
      <c r="D77" s="4" t="s">
        <v>338</v>
      </c>
      <c r="E77" s="4">
        <v>200</v>
      </c>
      <c r="F77" s="49">
        <v>6.1</v>
      </c>
      <c r="G77" s="49">
        <v>10</v>
      </c>
      <c r="H77" s="62"/>
      <c r="I77" s="72">
        <f t="shared" si="9"/>
        <v>3.9000000000000004</v>
      </c>
      <c r="J77" s="348"/>
      <c r="K77" s="117"/>
      <c r="L77" s="213">
        <v>2520</v>
      </c>
    </row>
    <row r="78" spans="1:12" ht="37.5" customHeight="1" hidden="1">
      <c r="A78" s="321" t="s">
        <v>428</v>
      </c>
      <c r="B78" s="4" t="s">
        <v>75</v>
      </c>
      <c r="C78" s="4" t="s">
        <v>66</v>
      </c>
      <c r="D78" s="4" t="s">
        <v>338</v>
      </c>
      <c r="E78" s="4">
        <v>300</v>
      </c>
      <c r="F78" s="49">
        <v>6.1</v>
      </c>
      <c r="G78" s="49">
        <v>10</v>
      </c>
      <c r="H78" s="62"/>
      <c r="I78" s="72">
        <f t="shared" si="9"/>
        <v>3.9000000000000004</v>
      </c>
      <c r="J78" s="348"/>
      <c r="K78" s="117"/>
      <c r="L78" s="213">
        <v>283</v>
      </c>
    </row>
    <row r="79" spans="1:12" ht="38.25" customHeight="1" hidden="1">
      <c r="A79" s="321" t="s">
        <v>351</v>
      </c>
      <c r="B79" s="4" t="s">
        <v>75</v>
      </c>
      <c r="C79" s="4" t="s">
        <v>66</v>
      </c>
      <c r="D79" s="12" t="s">
        <v>350</v>
      </c>
      <c r="E79" s="12"/>
      <c r="F79" s="49">
        <v>6.1</v>
      </c>
      <c r="G79" s="49">
        <v>10</v>
      </c>
      <c r="H79" s="62"/>
      <c r="I79" s="72">
        <f t="shared" si="9"/>
        <v>3.9000000000000004</v>
      </c>
      <c r="J79" s="348"/>
      <c r="K79" s="117"/>
      <c r="L79" s="213"/>
    </row>
    <row r="80" spans="1:12" ht="39.75" customHeight="1" hidden="1">
      <c r="A80" s="321" t="s">
        <v>352</v>
      </c>
      <c r="B80" s="4" t="s">
        <v>75</v>
      </c>
      <c r="C80" s="4" t="s">
        <v>66</v>
      </c>
      <c r="D80" s="4" t="s">
        <v>350</v>
      </c>
      <c r="E80" s="4">
        <v>200</v>
      </c>
      <c r="F80" s="49">
        <v>6.1</v>
      </c>
      <c r="G80" s="49">
        <v>10</v>
      </c>
      <c r="H80" s="62"/>
      <c r="I80" s="72">
        <f t="shared" si="9"/>
        <v>3.9000000000000004</v>
      </c>
      <c r="J80" s="348"/>
      <c r="K80" s="117"/>
      <c r="L80" s="213"/>
    </row>
    <row r="81" spans="1:12" ht="57" customHeight="1" hidden="1">
      <c r="A81" s="321" t="s">
        <v>347</v>
      </c>
      <c r="B81" s="4" t="s">
        <v>75</v>
      </c>
      <c r="C81" s="4" t="s">
        <v>66</v>
      </c>
      <c r="D81" s="12" t="s">
        <v>349</v>
      </c>
      <c r="E81" s="12"/>
      <c r="F81" s="49">
        <v>6.1</v>
      </c>
      <c r="G81" s="49">
        <v>10</v>
      </c>
      <c r="H81" s="62"/>
      <c r="I81" s="72">
        <f t="shared" si="9"/>
        <v>3.9000000000000004</v>
      </c>
      <c r="J81" s="348"/>
      <c r="K81" s="117"/>
      <c r="L81" s="213"/>
    </row>
    <row r="82" spans="1:12" ht="39.75" customHeight="1" hidden="1">
      <c r="A82" s="321" t="s">
        <v>348</v>
      </c>
      <c r="B82" s="4" t="s">
        <v>75</v>
      </c>
      <c r="C82" s="4" t="s">
        <v>66</v>
      </c>
      <c r="D82" s="4" t="s">
        <v>349</v>
      </c>
      <c r="E82" s="4">
        <v>200</v>
      </c>
      <c r="F82" s="49">
        <v>6.1</v>
      </c>
      <c r="G82" s="49">
        <v>10</v>
      </c>
      <c r="H82" s="62"/>
      <c r="I82" s="72">
        <f t="shared" si="9"/>
        <v>3.9000000000000004</v>
      </c>
      <c r="J82" s="348"/>
      <c r="K82" s="117"/>
      <c r="L82" s="213"/>
    </row>
    <row r="83" spans="1:12" s="21" customFormat="1" ht="21.75" customHeight="1" hidden="1">
      <c r="A83" s="322" t="s">
        <v>25</v>
      </c>
      <c r="B83" s="42" t="s">
        <v>75</v>
      </c>
      <c r="C83" s="42" t="s">
        <v>69</v>
      </c>
      <c r="D83" s="42"/>
      <c r="E83" s="42"/>
      <c r="F83" s="45" t="e">
        <f>F84+#REF!+#REF!+#REF!+F104</f>
        <v>#REF!</v>
      </c>
      <c r="G83" s="45" t="e">
        <f>G84+#REF!+#REF!+#REF!</f>
        <v>#REF!</v>
      </c>
      <c r="H83" s="45" t="e">
        <f>H84+#REF!+#REF!+#REF!</f>
        <v>#REF!</v>
      </c>
      <c r="I83" s="84" t="e">
        <f>I84+#REF!+#REF!+#REF!</f>
        <v>#REF!</v>
      </c>
      <c r="J83" s="353"/>
      <c r="K83" s="302">
        <f>K84</f>
        <v>0</v>
      </c>
      <c r="L83" s="127">
        <f>L84</f>
        <v>270841.4</v>
      </c>
    </row>
    <row r="84" spans="1:12" s="21" customFormat="1" ht="79.5" customHeight="1" hidden="1">
      <c r="A84" s="321" t="s">
        <v>344</v>
      </c>
      <c r="B84" s="12" t="s">
        <v>75</v>
      </c>
      <c r="C84" s="12" t="s">
        <v>69</v>
      </c>
      <c r="D84" s="12" t="s">
        <v>345</v>
      </c>
      <c r="E84" s="12"/>
      <c r="F84" s="35" t="e">
        <f>F99</f>
        <v>#REF!</v>
      </c>
      <c r="G84" s="35" t="e">
        <f>G99</f>
        <v>#REF!</v>
      </c>
      <c r="H84" s="35" t="e">
        <f>H99</f>
        <v>#REF!</v>
      </c>
      <c r="I84" s="85" t="e">
        <f>I99</f>
        <v>#REF!</v>
      </c>
      <c r="J84" s="354"/>
      <c r="K84" s="304">
        <f>K85+K89+K99+K102+K93+K95+K97+K104+K106+K108</f>
        <v>0</v>
      </c>
      <c r="L84" s="125">
        <f>L85+L89+L99+L102+L93+L95+L97+L104+L106+L108</f>
        <v>270841.4</v>
      </c>
    </row>
    <row r="85" spans="1:12" ht="75" hidden="1">
      <c r="A85" s="321" t="s">
        <v>353</v>
      </c>
      <c r="B85" s="4" t="s">
        <v>75</v>
      </c>
      <c r="C85" s="4" t="s">
        <v>69</v>
      </c>
      <c r="D85" s="12" t="s">
        <v>346</v>
      </c>
      <c r="E85" s="4"/>
      <c r="F85" s="68">
        <v>100</v>
      </c>
      <c r="G85" s="49">
        <v>134554.5</v>
      </c>
      <c r="H85" s="62">
        <f>G85/F85</f>
        <v>1345.545</v>
      </c>
      <c r="I85" s="72">
        <f>G85-F85</f>
        <v>134454.5</v>
      </c>
      <c r="J85" s="348"/>
      <c r="K85" s="204">
        <f>K86+K87+K88</f>
        <v>0</v>
      </c>
      <c r="L85" s="131">
        <f>L86+L87+L88</f>
        <v>35102.9</v>
      </c>
    </row>
    <row r="86" spans="1:12" ht="54.75" customHeight="1" hidden="1">
      <c r="A86" s="321" t="s">
        <v>341</v>
      </c>
      <c r="B86" s="4" t="s">
        <v>75</v>
      </c>
      <c r="C86" s="4" t="s">
        <v>69</v>
      </c>
      <c r="D86" s="4" t="s">
        <v>346</v>
      </c>
      <c r="E86" s="4">
        <v>100</v>
      </c>
      <c r="F86" s="68">
        <v>100</v>
      </c>
      <c r="G86" s="49">
        <v>134554.5</v>
      </c>
      <c r="H86" s="62">
        <f>G86/F86</f>
        <v>1345.545</v>
      </c>
      <c r="I86" s="72">
        <f>G86-F86</f>
        <v>134454.5</v>
      </c>
      <c r="J86" s="348"/>
      <c r="K86" s="117"/>
      <c r="L86" s="213">
        <v>1025.2</v>
      </c>
    </row>
    <row r="87" spans="1:12" ht="56.25" hidden="1">
      <c r="A87" s="321" t="s">
        <v>342</v>
      </c>
      <c r="B87" s="4" t="s">
        <v>75</v>
      </c>
      <c r="C87" s="4" t="s">
        <v>69</v>
      </c>
      <c r="D87" s="4" t="s">
        <v>346</v>
      </c>
      <c r="E87" s="4">
        <v>200</v>
      </c>
      <c r="F87" s="68">
        <v>9574</v>
      </c>
      <c r="G87" s="49">
        <v>134554.5</v>
      </c>
      <c r="H87" s="62">
        <f>G87/F87</f>
        <v>14.054157092124504</v>
      </c>
      <c r="I87" s="72">
        <f>G87-F87</f>
        <v>124980.5</v>
      </c>
      <c r="J87" s="348"/>
      <c r="K87" s="117"/>
      <c r="L87" s="213">
        <v>28149.9</v>
      </c>
    </row>
    <row r="88" spans="1:12" ht="56.25" hidden="1">
      <c r="A88" s="321" t="s">
        <v>343</v>
      </c>
      <c r="B88" s="4" t="s">
        <v>75</v>
      </c>
      <c r="C88" s="4" t="s">
        <v>69</v>
      </c>
      <c r="D88" s="4" t="s">
        <v>346</v>
      </c>
      <c r="E88" s="4">
        <v>850</v>
      </c>
      <c r="F88" s="68"/>
      <c r="G88" s="49">
        <v>134554.5</v>
      </c>
      <c r="H88" s="62" t="e">
        <f>G88/F88</f>
        <v>#DIV/0!</v>
      </c>
      <c r="I88" s="72">
        <f>G88-F88</f>
        <v>134554.5</v>
      </c>
      <c r="J88" s="348"/>
      <c r="K88" s="117"/>
      <c r="L88" s="213">
        <v>5927.8</v>
      </c>
    </row>
    <row r="89" spans="1:12" ht="39.75" customHeight="1" hidden="1">
      <c r="A89" s="321" t="s">
        <v>354</v>
      </c>
      <c r="B89" s="12" t="s">
        <v>75</v>
      </c>
      <c r="C89" s="12" t="s">
        <v>69</v>
      </c>
      <c r="D89" s="12" t="s">
        <v>355</v>
      </c>
      <c r="E89" s="12"/>
      <c r="F89" s="13" t="e">
        <f>#REF!</f>
        <v>#REF!</v>
      </c>
      <c r="G89" s="13" t="e">
        <f>#REF!</f>
        <v>#REF!</v>
      </c>
      <c r="H89" s="13" t="e">
        <f>#REF!</f>
        <v>#REF!</v>
      </c>
      <c r="I89" s="81" t="e">
        <f>#REF!</f>
        <v>#REF!</v>
      </c>
      <c r="J89" s="298"/>
      <c r="K89" s="300">
        <f>K90+K91+K92</f>
        <v>0</v>
      </c>
      <c r="L89" s="121">
        <f>L90+L91+L92</f>
        <v>12749.5</v>
      </c>
    </row>
    <row r="90" spans="1:12" ht="58.5" customHeight="1" hidden="1">
      <c r="A90" s="321" t="s">
        <v>341</v>
      </c>
      <c r="B90" s="4" t="s">
        <v>75</v>
      </c>
      <c r="C90" s="4" t="s">
        <v>69</v>
      </c>
      <c r="D90" s="4" t="s">
        <v>355</v>
      </c>
      <c r="E90" s="4">
        <v>100</v>
      </c>
      <c r="F90" s="49">
        <v>9293.9</v>
      </c>
      <c r="G90" s="13">
        <v>8943.5</v>
      </c>
      <c r="H90" s="62">
        <f>G90/F90</f>
        <v>0.9622978512787959</v>
      </c>
      <c r="I90" s="72">
        <f>G90-F90</f>
        <v>-350.39999999999964</v>
      </c>
      <c r="J90" s="348"/>
      <c r="K90" s="117"/>
      <c r="L90" s="213">
        <v>10257.7</v>
      </c>
    </row>
    <row r="91" spans="1:12" ht="42" customHeight="1" hidden="1">
      <c r="A91" s="321" t="s">
        <v>342</v>
      </c>
      <c r="B91" s="4" t="s">
        <v>75</v>
      </c>
      <c r="C91" s="4" t="s">
        <v>69</v>
      </c>
      <c r="D91" s="4" t="s">
        <v>355</v>
      </c>
      <c r="E91" s="4">
        <v>200</v>
      </c>
      <c r="F91" s="49">
        <v>1756.8</v>
      </c>
      <c r="G91" s="13">
        <v>8943.5</v>
      </c>
      <c r="H91" s="62">
        <f>G91/F91</f>
        <v>5.090790072859745</v>
      </c>
      <c r="I91" s="72">
        <f>G91-F91</f>
        <v>7186.7</v>
      </c>
      <c r="J91" s="348"/>
      <c r="K91" s="117"/>
      <c r="L91" s="213">
        <v>2329.8</v>
      </c>
    </row>
    <row r="92" spans="1:12" ht="42" customHeight="1" hidden="1">
      <c r="A92" s="321" t="s">
        <v>343</v>
      </c>
      <c r="B92" s="4" t="s">
        <v>75</v>
      </c>
      <c r="C92" s="4" t="s">
        <v>69</v>
      </c>
      <c r="D92" s="4" t="s">
        <v>355</v>
      </c>
      <c r="E92" s="4">
        <v>850</v>
      </c>
      <c r="F92" s="49">
        <v>1756.8</v>
      </c>
      <c r="G92" s="13">
        <v>8943.5</v>
      </c>
      <c r="H92" s="62">
        <f>G92/F92</f>
        <v>5.090790072859745</v>
      </c>
      <c r="I92" s="72">
        <f>G92-F92</f>
        <v>7186.7</v>
      </c>
      <c r="J92" s="348"/>
      <c r="K92" s="117"/>
      <c r="L92" s="213">
        <v>162</v>
      </c>
    </row>
    <row r="93" spans="1:12" s="21" customFormat="1" ht="168.75" hidden="1">
      <c r="A93" s="321" t="s">
        <v>363</v>
      </c>
      <c r="B93" s="12" t="s">
        <v>75</v>
      </c>
      <c r="C93" s="12" t="s">
        <v>69</v>
      </c>
      <c r="D93" s="12" t="s">
        <v>362</v>
      </c>
      <c r="E93" s="4"/>
      <c r="F93" s="30" t="e">
        <f>F94+#REF!+#REF!+F99+#REF!</f>
        <v>#REF!</v>
      </c>
      <c r="G93" s="30" t="e">
        <f>G94+#REF!+#REF!</f>
        <v>#REF!</v>
      </c>
      <c r="H93" s="30" t="e">
        <f>H94+#REF!+#REF!</f>
        <v>#REF!</v>
      </c>
      <c r="I93" s="86" t="e">
        <f>I94+#REF!+#REF!</f>
        <v>#REF!</v>
      </c>
      <c r="J93" s="306"/>
      <c r="K93" s="304">
        <f>K94</f>
        <v>0</v>
      </c>
      <c r="L93" s="125">
        <f>L94</f>
        <v>0</v>
      </c>
    </row>
    <row r="94" spans="1:12" ht="56.25" hidden="1">
      <c r="A94" s="321" t="s">
        <v>370</v>
      </c>
      <c r="B94" s="4" t="s">
        <v>75</v>
      </c>
      <c r="C94" s="4" t="s">
        <v>69</v>
      </c>
      <c r="D94" s="4" t="s">
        <v>362</v>
      </c>
      <c r="E94" s="4">
        <v>200</v>
      </c>
      <c r="F94" s="68">
        <v>180187</v>
      </c>
      <c r="G94" s="49">
        <v>134554.5</v>
      </c>
      <c r="H94" s="62">
        <f>G94/F94</f>
        <v>0.746749210542381</v>
      </c>
      <c r="I94" s="72">
        <f>G94-F94</f>
        <v>-45632.5</v>
      </c>
      <c r="J94" s="348"/>
      <c r="K94" s="117"/>
      <c r="L94" s="213"/>
    </row>
    <row r="95" spans="1:12" s="21" customFormat="1" ht="168.75" hidden="1">
      <c r="A95" s="321" t="s">
        <v>364</v>
      </c>
      <c r="B95" s="12" t="s">
        <v>75</v>
      </c>
      <c r="C95" s="12" t="s">
        <v>69</v>
      </c>
      <c r="D95" s="12" t="s">
        <v>365</v>
      </c>
      <c r="E95" s="4"/>
      <c r="F95" s="30" t="e">
        <f>F96+#REF!+#REF!+F101+#REF!</f>
        <v>#REF!</v>
      </c>
      <c r="G95" s="30" t="e">
        <f>G96+#REF!+#REF!</f>
        <v>#REF!</v>
      </c>
      <c r="H95" s="30" t="e">
        <f>H96+#REF!+#REF!</f>
        <v>#REF!</v>
      </c>
      <c r="I95" s="86" t="e">
        <f>I96+#REF!+#REF!</f>
        <v>#REF!</v>
      </c>
      <c r="J95" s="306"/>
      <c r="K95" s="304">
        <f>K96</f>
        <v>0</v>
      </c>
      <c r="L95" s="125">
        <f>L96</f>
        <v>0</v>
      </c>
    </row>
    <row r="96" spans="1:12" ht="56.25" hidden="1">
      <c r="A96" s="321" t="s">
        <v>369</v>
      </c>
      <c r="B96" s="4" t="s">
        <v>75</v>
      </c>
      <c r="C96" s="4" t="s">
        <v>69</v>
      </c>
      <c r="D96" s="4" t="s">
        <v>365</v>
      </c>
      <c r="E96" s="4">
        <v>200</v>
      </c>
      <c r="F96" s="68">
        <v>180187</v>
      </c>
      <c r="G96" s="49">
        <v>134554.5</v>
      </c>
      <c r="H96" s="62">
        <f>G96/F96</f>
        <v>0.746749210542381</v>
      </c>
      <c r="I96" s="72">
        <f>G96-F96</f>
        <v>-45632.5</v>
      </c>
      <c r="J96" s="348"/>
      <c r="K96" s="117"/>
      <c r="L96" s="213"/>
    </row>
    <row r="97" spans="1:12" s="21" customFormat="1" ht="187.5" hidden="1">
      <c r="A97" s="321" t="s">
        <v>366</v>
      </c>
      <c r="B97" s="12" t="s">
        <v>75</v>
      </c>
      <c r="C97" s="12" t="s">
        <v>69</v>
      </c>
      <c r="D97" s="12" t="s">
        <v>367</v>
      </c>
      <c r="E97" s="4"/>
      <c r="F97" s="30" t="e">
        <f>F98+#REF!+#REF!+F103+#REF!</f>
        <v>#REF!</v>
      </c>
      <c r="G97" s="30" t="e">
        <f>G98+#REF!+#REF!</f>
        <v>#REF!</v>
      </c>
      <c r="H97" s="30" t="e">
        <f>H98+#REF!+#REF!</f>
        <v>#REF!</v>
      </c>
      <c r="I97" s="86" t="e">
        <f>I98+#REF!+#REF!</f>
        <v>#REF!</v>
      </c>
      <c r="J97" s="306"/>
      <c r="K97" s="304">
        <f>K98</f>
        <v>0</v>
      </c>
      <c r="L97" s="125">
        <f>L98</f>
        <v>0</v>
      </c>
    </row>
    <row r="98" spans="1:12" ht="56.25" hidden="1">
      <c r="A98" s="321" t="s">
        <v>368</v>
      </c>
      <c r="B98" s="4" t="s">
        <v>75</v>
      </c>
      <c r="C98" s="4" t="s">
        <v>69</v>
      </c>
      <c r="D98" s="4" t="s">
        <v>367</v>
      </c>
      <c r="E98" s="4">
        <v>200</v>
      </c>
      <c r="F98" s="68">
        <v>180187</v>
      </c>
      <c r="G98" s="49">
        <v>134554.5</v>
      </c>
      <c r="H98" s="62">
        <f>G98/F98</f>
        <v>0.746749210542381</v>
      </c>
      <c r="I98" s="72">
        <f>G98-F98</f>
        <v>-45632.5</v>
      </c>
      <c r="J98" s="348"/>
      <c r="K98" s="117"/>
      <c r="L98" s="213"/>
    </row>
    <row r="99" spans="1:15" s="21" customFormat="1" ht="206.25" hidden="1">
      <c r="A99" s="321" t="s">
        <v>429</v>
      </c>
      <c r="B99" s="4" t="s">
        <v>75</v>
      </c>
      <c r="C99" s="4" t="s">
        <v>69</v>
      </c>
      <c r="D99" s="12" t="s">
        <v>356</v>
      </c>
      <c r="E99" s="4"/>
      <c r="F99" s="30" t="e">
        <f>F100+#REF!+#REF!+F101+#REF!</f>
        <v>#REF!</v>
      </c>
      <c r="G99" s="30" t="e">
        <f>G100+#REF!+#REF!</f>
        <v>#REF!</v>
      </c>
      <c r="H99" s="30" t="e">
        <f>H100+#REF!+#REF!</f>
        <v>#REF!</v>
      </c>
      <c r="I99" s="86" t="e">
        <f>I100+#REF!+#REF!</f>
        <v>#REF!</v>
      </c>
      <c r="J99" s="306"/>
      <c r="K99" s="304">
        <f>K100+K101</f>
        <v>0</v>
      </c>
      <c r="L99" s="125">
        <f>L100+L101</f>
        <v>220366</v>
      </c>
      <c r="N99" s="21" t="e">
        <f>#REF!</f>
        <v>#REF!</v>
      </c>
      <c r="O99" s="21" t="s">
        <v>438</v>
      </c>
    </row>
    <row r="100" spans="1:12" ht="54" customHeight="1" hidden="1">
      <c r="A100" s="321" t="s">
        <v>339</v>
      </c>
      <c r="B100" s="4" t="s">
        <v>75</v>
      </c>
      <c r="C100" s="4" t="s">
        <v>69</v>
      </c>
      <c r="D100" s="4" t="s">
        <v>356</v>
      </c>
      <c r="E100" s="4">
        <v>100</v>
      </c>
      <c r="F100" s="68">
        <v>180187</v>
      </c>
      <c r="G100" s="49">
        <v>134554.5</v>
      </c>
      <c r="H100" s="62">
        <f>G100/F100</f>
        <v>0.746749210542381</v>
      </c>
      <c r="I100" s="72">
        <f>G100-F100</f>
        <v>-45632.5</v>
      </c>
      <c r="J100" s="348"/>
      <c r="K100" s="117"/>
      <c r="L100" s="213">
        <v>216538</v>
      </c>
    </row>
    <row r="101" spans="1:12" ht="75" hidden="1">
      <c r="A101" s="321" t="s">
        <v>340</v>
      </c>
      <c r="B101" s="4" t="s">
        <v>75</v>
      </c>
      <c r="C101" s="4" t="s">
        <v>69</v>
      </c>
      <c r="D101" s="4" t="s">
        <v>356</v>
      </c>
      <c r="E101" s="4">
        <v>200</v>
      </c>
      <c r="F101" s="68">
        <v>3771</v>
      </c>
      <c r="G101" s="49">
        <v>134554.5</v>
      </c>
      <c r="H101" s="62">
        <f>G101/F101</f>
        <v>35.68138424821002</v>
      </c>
      <c r="I101" s="72">
        <f>G101-F101</f>
        <v>130783.5</v>
      </c>
      <c r="J101" s="348"/>
      <c r="K101" s="117"/>
      <c r="L101" s="213">
        <v>3828</v>
      </c>
    </row>
    <row r="102" spans="1:12" ht="78" customHeight="1" hidden="1">
      <c r="A102" s="321" t="s">
        <v>358</v>
      </c>
      <c r="B102" s="12" t="s">
        <v>75</v>
      </c>
      <c r="C102" s="12" t="s">
        <v>69</v>
      </c>
      <c r="D102" s="12" t="s">
        <v>359</v>
      </c>
      <c r="E102" s="12"/>
      <c r="F102" s="63">
        <v>2219</v>
      </c>
      <c r="G102" s="13">
        <v>8943.5</v>
      </c>
      <c r="H102" s="62">
        <f>G102/F102</f>
        <v>4.030419107706174</v>
      </c>
      <c r="I102" s="72">
        <f>G102-F102</f>
        <v>6724.5</v>
      </c>
      <c r="J102" s="348"/>
      <c r="K102" s="204">
        <f>K103</f>
        <v>0</v>
      </c>
      <c r="L102" s="131">
        <f>L103</f>
        <v>2623</v>
      </c>
    </row>
    <row r="103" spans="1:12" ht="43.5" customHeight="1" hidden="1">
      <c r="A103" s="321" t="s">
        <v>340</v>
      </c>
      <c r="B103" s="4" t="s">
        <v>75</v>
      </c>
      <c r="C103" s="4" t="s">
        <v>69</v>
      </c>
      <c r="D103" s="4" t="s">
        <v>359</v>
      </c>
      <c r="E103" s="4">
        <v>200</v>
      </c>
      <c r="F103" s="63">
        <v>2219</v>
      </c>
      <c r="G103" s="13">
        <v>8943.5</v>
      </c>
      <c r="H103" s="62">
        <f>G103/F103</f>
        <v>4.030419107706174</v>
      </c>
      <c r="I103" s="72">
        <f>G103-F103</f>
        <v>6724.5</v>
      </c>
      <c r="J103" s="348"/>
      <c r="K103" s="117"/>
      <c r="L103" s="213">
        <v>2623</v>
      </c>
    </row>
    <row r="104" spans="1:12" ht="39.75" customHeight="1" hidden="1">
      <c r="A104" s="321" t="s">
        <v>407</v>
      </c>
      <c r="B104" s="12" t="s">
        <v>75</v>
      </c>
      <c r="C104" s="12" t="s">
        <v>69</v>
      </c>
      <c r="D104" s="12" t="s">
        <v>409</v>
      </c>
      <c r="E104" s="12"/>
      <c r="F104" s="13">
        <f>F105+F107+F106</f>
        <v>21210.2</v>
      </c>
      <c r="G104" s="13">
        <f>G105+G107+G106</f>
        <v>26830.5</v>
      </c>
      <c r="H104" s="13">
        <f>H105+H107+H106</f>
        <v>7454.9269104623445</v>
      </c>
      <c r="I104" s="81">
        <f>I105+I107+I106</f>
        <v>5620.299999999999</v>
      </c>
      <c r="J104" s="298"/>
      <c r="K104" s="300">
        <f>K105</f>
        <v>0</v>
      </c>
      <c r="L104" s="121">
        <f>L105</f>
        <v>0</v>
      </c>
    </row>
    <row r="105" spans="1:12" ht="40.5" customHeight="1" hidden="1">
      <c r="A105" s="321" t="s">
        <v>408</v>
      </c>
      <c r="B105" s="4" t="s">
        <v>75</v>
      </c>
      <c r="C105" s="4" t="s">
        <v>69</v>
      </c>
      <c r="D105" s="4" t="s">
        <v>409</v>
      </c>
      <c r="E105" s="4">
        <v>200</v>
      </c>
      <c r="F105" s="15">
        <v>1.2</v>
      </c>
      <c r="G105" s="13">
        <f>G106</f>
        <v>8943.5</v>
      </c>
      <c r="H105" s="62">
        <f>G105/F105</f>
        <v>7452.916666666667</v>
      </c>
      <c r="I105" s="72">
        <f>G105-F105</f>
        <v>8942.3</v>
      </c>
      <c r="J105" s="348"/>
      <c r="K105" s="117"/>
      <c r="L105" s="213"/>
    </row>
    <row r="106" spans="1:12" ht="39" customHeight="1" hidden="1">
      <c r="A106" s="321" t="s">
        <v>410</v>
      </c>
      <c r="B106" s="12" t="s">
        <v>75</v>
      </c>
      <c r="C106" s="12" t="s">
        <v>69</v>
      </c>
      <c r="D106" s="12" t="s">
        <v>411</v>
      </c>
      <c r="E106" s="4"/>
      <c r="F106" s="49">
        <v>6350.4</v>
      </c>
      <c r="G106" s="13">
        <v>8943.5</v>
      </c>
      <c r="H106" s="62">
        <f>G106/F106</f>
        <v>1.4083364827412448</v>
      </c>
      <c r="I106" s="72">
        <f>G106-F106</f>
        <v>2593.1000000000004</v>
      </c>
      <c r="J106" s="348"/>
      <c r="K106" s="299">
        <f>K107</f>
        <v>0</v>
      </c>
      <c r="L106" s="122">
        <f>L107</f>
        <v>0</v>
      </c>
    </row>
    <row r="107" spans="1:12" ht="36.75" customHeight="1" hidden="1">
      <c r="A107" s="321" t="s">
        <v>412</v>
      </c>
      <c r="B107" s="4" t="s">
        <v>75</v>
      </c>
      <c r="C107" s="4" t="s">
        <v>69</v>
      </c>
      <c r="D107" s="4" t="s">
        <v>411</v>
      </c>
      <c r="E107" s="4">
        <v>200</v>
      </c>
      <c r="F107" s="49">
        <v>14858.6</v>
      </c>
      <c r="G107" s="13">
        <v>8943.5</v>
      </c>
      <c r="H107" s="62">
        <f>G107/F107</f>
        <v>0.6019073129366158</v>
      </c>
      <c r="I107" s="72">
        <f>G107-F107</f>
        <v>-5915.1</v>
      </c>
      <c r="J107" s="348"/>
      <c r="K107" s="117"/>
      <c r="L107" s="213"/>
    </row>
    <row r="108" spans="1:12" ht="54.75" customHeight="1" hidden="1">
      <c r="A108" s="321" t="s">
        <v>413</v>
      </c>
      <c r="B108" s="12" t="s">
        <v>75</v>
      </c>
      <c r="C108" s="12" t="s">
        <v>69</v>
      </c>
      <c r="D108" s="12" t="s">
        <v>415</v>
      </c>
      <c r="E108" s="4"/>
      <c r="F108" s="49">
        <v>6350.4</v>
      </c>
      <c r="G108" s="13">
        <v>8943.5</v>
      </c>
      <c r="H108" s="62">
        <f>G108/F108</f>
        <v>1.4083364827412448</v>
      </c>
      <c r="I108" s="72">
        <f>G108-F108</f>
        <v>2593.1000000000004</v>
      </c>
      <c r="J108" s="348"/>
      <c r="K108" s="299">
        <f>K109</f>
        <v>0</v>
      </c>
      <c r="L108" s="122">
        <f>L109</f>
        <v>0</v>
      </c>
    </row>
    <row r="109" spans="1:12" ht="36.75" customHeight="1" hidden="1">
      <c r="A109" s="321" t="s">
        <v>414</v>
      </c>
      <c r="B109" s="4" t="s">
        <v>75</v>
      </c>
      <c r="C109" s="4" t="s">
        <v>69</v>
      </c>
      <c r="D109" s="4" t="s">
        <v>415</v>
      </c>
      <c r="E109" s="4">
        <v>200</v>
      </c>
      <c r="F109" s="49">
        <v>14858.6</v>
      </c>
      <c r="G109" s="13">
        <v>8943.5</v>
      </c>
      <c r="H109" s="62">
        <f>G109/F109</f>
        <v>0.6019073129366158</v>
      </c>
      <c r="I109" s="72">
        <f>G109-F109</f>
        <v>-5915.1</v>
      </c>
      <c r="J109" s="348"/>
      <c r="K109" s="117"/>
      <c r="L109" s="213"/>
    </row>
    <row r="110" spans="1:12" ht="24.75" customHeight="1" hidden="1">
      <c r="A110" s="322" t="s">
        <v>77</v>
      </c>
      <c r="B110" s="42" t="s">
        <v>75</v>
      </c>
      <c r="C110" s="42" t="s">
        <v>72</v>
      </c>
      <c r="D110" s="42"/>
      <c r="E110" s="42"/>
      <c r="F110" s="44">
        <f>F111+F112</f>
        <v>5.3</v>
      </c>
      <c r="G110" s="44">
        <f>G111+G112</f>
        <v>1.4</v>
      </c>
      <c r="H110" s="44">
        <f>H111+H112</f>
        <v>0.7134615384615384</v>
      </c>
      <c r="I110" s="83">
        <f>I111+I112</f>
        <v>-3.9</v>
      </c>
      <c r="J110" s="351"/>
      <c r="K110" s="297">
        <f>K111</f>
        <v>0</v>
      </c>
      <c r="L110" s="126">
        <f>L111</f>
        <v>49</v>
      </c>
    </row>
    <row r="111" spans="1:12" ht="56.25" hidden="1">
      <c r="A111" s="321" t="s">
        <v>361</v>
      </c>
      <c r="B111" s="12" t="s">
        <v>75</v>
      </c>
      <c r="C111" s="12" t="s">
        <v>72</v>
      </c>
      <c r="D111" s="12" t="s">
        <v>360</v>
      </c>
      <c r="E111" s="4"/>
      <c r="F111" s="15">
        <v>4</v>
      </c>
      <c r="G111" s="13">
        <f>G112</f>
        <v>0.7</v>
      </c>
      <c r="H111" s="62">
        <f>G111/F111</f>
        <v>0.175</v>
      </c>
      <c r="I111" s="72">
        <f>G111-F111</f>
        <v>-3.3</v>
      </c>
      <c r="J111" s="348"/>
      <c r="K111" s="204">
        <f>K112</f>
        <v>0</v>
      </c>
      <c r="L111" s="131">
        <f>L112</f>
        <v>49</v>
      </c>
    </row>
    <row r="112" spans="1:12" s="21" customFormat="1" ht="62.25" customHeight="1" hidden="1">
      <c r="A112" s="321" t="s">
        <v>341</v>
      </c>
      <c r="B112" s="4" t="s">
        <v>75</v>
      </c>
      <c r="C112" s="4" t="s">
        <v>72</v>
      </c>
      <c r="D112" s="4" t="s">
        <v>360</v>
      </c>
      <c r="E112" s="4">
        <v>100</v>
      </c>
      <c r="F112" s="49">
        <v>1.3</v>
      </c>
      <c r="G112" s="13">
        <v>0.7</v>
      </c>
      <c r="H112" s="62">
        <f>G112/F112</f>
        <v>0.5384615384615384</v>
      </c>
      <c r="I112" s="72">
        <f>G112-F112</f>
        <v>-0.6000000000000001</v>
      </c>
      <c r="J112" s="348"/>
      <c r="K112" s="129"/>
      <c r="L112" s="216">
        <v>49</v>
      </c>
    </row>
    <row r="113" spans="1:12" ht="25.5" customHeight="1" hidden="1">
      <c r="A113" s="322" t="s">
        <v>27</v>
      </c>
      <c r="B113" s="42" t="s">
        <v>75</v>
      </c>
      <c r="C113" s="42" t="s">
        <v>75</v>
      </c>
      <c r="D113" s="42"/>
      <c r="E113" s="42"/>
      <c r="F113" s="44" t="e">
        <f>F114+#REF!+F118+#REF!</f>
        <v>#REF!</v>
      </c>
      <c r="G113" s="44" t="e">
        <f>G114+#REF!+G118+#REF!</f>
        <v>#REF!</v>
      </c>
      <c r="H113" s="44" t="e">
        <f>H114+#REF!+H118+#REF!</f>
        <v>#REF!</v>
      </c>
      <c r="I113" s="83" t="e">
        <f>I114+#REF!+I118+#REF!</f>
        <v>#REF!</v>
      </c>
      <c r="J113" s="351"/>
      <c r="K113" s="297">
        <f>K117+K114</f>
        <v>0</v>
      </c>
      <c r="L113" s="126">
        <f>L117+L114</f>
        <v>1581.1000000000001</v>
      </c>
    </row>
    <row r="114" spans="1:12" ht="60.75" customHeight="1" hidden="1">
      <c r="A114" s="320" t="s">
        <v>393</v>
      </c>
      <c r="B114" s="12" t="s">
        <v>75</v>
      </c>
      <c r="C114" s="12" t="s">
        <v>75</v>
      </c>
      <c r="D114" s="12" t="s">
        <v>394</v>
      </c>
      <c r="E114" s="12"/>
      <c r="F114" s="13">
        <f aca="true" t="shared" si="10" ref="F114:L114">F116</f>
        <v>14</v>
      </c>
      <c r="G114" s="13">
        <f t="shared" si="10"/>
        <v>0.2</v>
      </c>
      <c r="H114" s="13">
        <f t="shared" si="10"/>
        <v>0.014285714285714287</v>
      </c>
      <c r="I114" s="81">
        <f t="shared" si="10"/>
        <v>-13.8</v>
      </c>
      <c r="J114" s="298"/>
      <c r="K114" s="300">
        <f t="shared" si="10"/>
        <v>0</v>
      </c>
      <c r="L114" s="121">
        <f t="shared" si="10"/>
        <v>21.2</v>
      </c>
    </row>
    <row r="115" spans="1:12" s="21" customFormat="1" ht="60.75" customHeight="1" hidden="1">
      <c r="A115" s="321" t="s">
        <v>395</v>
      </c>
      <c r="B115" s="4" t="s">
        <v>75</v>
      </c>
      <c r="C115" s="4" t="s">
        <v>75</v>
      </c>
      <c r="D115" s="4" t="s">
        <v>396</v>
      </c>
      <c r="E115" s="4"/>
      <c r="F115" s="15"/>
      <c r="G115" s="49">
        <f>G116</f>
        <v>0.2</v>
      </c>
      <c r="H115" s="62" t="e">
        <f>G115/F115</f>
        <v>#DIV/0!</v>
      </c>
      <c r="I115" s="72">
        <f>G115-F115</f>
        <v>0.2</v>
      </c>
      <c r="J115" s="348"/>
      <c r="K115" s="204">
        <f>K116</f>
        <v>0</v>
      </c>
      <c r="L115" s="131">
        <f>L116</f>
        <v>21.2</v>
      </c>
    </row>
    <row r="116" spans="1:12" ht="43.5" customHeight="1" hidden="1">
      <c r="A116" s="321" t="s">
        <v>342</v>
      </c>
      <c r="B116" s="4" t="s">
        <v>75</v>
      </c>
      <c r="C116" s="4" t="s">
        <v>75</v>
      </c>
      <c r="D116" s="4" t="s">
        <v>396</v>
      </c>
      <c r="E116" s="4">
        <v>200</v>
      </c>
      <c r="F116" s="49">
        <v>14</v>
      </c>
      <c r="G116" s="13">
        <v>0.2</v>
      </c>
      <c r="H116" s="62">
        <f>G116/F116</f>
        <v>0.014285714285714287</v>
      </c>
      <c r="I116" s="72">
        <f>G116-F116</f>
        <v>-13.8</v>
      </c>
      <c r="J116" s="348"/>
      <c r="K116" s="117"/>
      <c r="L116" s="213">
        <v>21.2</v>
      </c>
    </row>
    <row r="117" spans="1:12" ht="75" customHeight="1" hidden="1">
      <c r="A117" s="320" t="s">
        <v>383</v>
      </c>
      <c r="B117" s="12" t="s">
        <v>75</v>
      </c>
      <c r="C117" s="12" t="s">
        <v>75</v>
      </c>
      <c r="D117" s="12" t="s">
        <v>382</v>
      </c>
      <c r="E117" s="12"/>
      <c r="F117" s="13"/>
      <c r="G117" s="13" t="e">
        <f>G118+#REF!</f>
        <v>#REF!</v>
      </c>
      <c r="H117" s="13" t="e">
        <f>H118+#REF!</f>
        <v>#REF!</v>
      </c>
      <c r="I117" s="81" t="e">
        <f>I118+#REF!</f>
        <v>#REF!</v>
      </c>
      <c r="J117" s="298"/>
      <c r="K117" s="300">
        <f>K118+K124+K121</f>
        <v>0</v>
      </c>
      <c r="L117" s="121">
        <f>L118+L124+L121</f>
        <v>1559.9</v>
      </c>
    </row>
    <row r="118" spans="1:12" ht="22.5" customHeight="1" hidden="1">
      <c r="A118" s="321" t="s">
        <v>386</v>
      </c>
      <c r="B118" s="12" t="s">
        <v>75</v>
      </c>
      <c r="C118" s="12" t="s">
        <v>75</v>
      </c>
      <c r="D118" s="12" t="s">
        <v>385</v>
      </c>
      <c r="E118" s="12"/>
      <c r="F118" s="13"/>
      <c r="G118" s="13" t="e">
        <f>#REF!+G119</f>
        <v>#REF!</v>
      </c>
      <c r="H118" s="13" t="e">
        <f>#REF!+H119</f>
        <v>#REF!</v>
      </c>
      <c r="I118" s="81" t="e">
        <f>#REF!+I119</f>
        <v>#REF!</v>
      </c>
      <c r="J118" s="298"/>
      <c r="K118" s="300">
        <f>K119+K120</f>
        <v>0</v>
      </c>
      <c r="L118" s="121">
        <f>L119+L120</f>
        <v>470.9</v>
      </c>
    </row>
    <row r="119" spans="1:12" ht="57.75" customHeight="1" hidden="1">
      <c r="A119" s="321" t="s">
        <v>341</v>
      </c>
      <c r="B119" s="4" t="s">
        <v>75</v>
      </c>
      <c r="C119" s="4" t="s">
        <v>75</v>
      </c>
      <c r="D119" s="4" t="s">
        <v>385</v>
      </c>
      <c r="E119" s="4">
        <v>100</v>
      </c>
      <c r="F119" s="49">
        <v>234.6</v>
      </c>
      <c r="G119" s="49">
        <v>425.4</v>
      </c>
      <c r="H119" s="62">
        <f>G119/F119</f>
        <v>1.813299232736573</v>
      </c>
      <c r="I119" s="72">
        <f>G119-F119</f>
        <v>190.79999999999998</v>
      </c>
      <c r="J119" s="348"/>
      <c r="K119" s="117"/>
      <c r="L119" s="213">
        <v>294.3</v>
      </c>
    </row>
    <row r="120" spans="1:12" ht="39" customHeight="1" hidden="1">
      <c r="A120" s="321" t="s">
        <v>342</v>
      </c>
      <c r="B120" s="4" t="s">
        <v>75</v>
      </c>
      <c r="C120" s="4" t="s">
        <v>75</v>
      </c>
      <c r="D120" s="4" t="s">
        <v>385</v>
      </c>
      <c r="E120" s="4">
        <v>200</v>
      </c>
      <c r="F120" s="49">
        <v>682.6</v>
      </c>
      <c r="G120" s="49">
        <v>425.4</v>
      </c>
      <c r="H120" s="62">
        <f>G120/F120</f>
        <v>0.6232053911514795</v>
      </c>
      <c r="I120" s="72">
        <f>G120-F120</f>
        <v>-257.20000000000005</v>
      </c>
      <c r="J120" s="348"/>
      <c r="K120" s="117"/>
      <c r="L120" s="213">
        <v>176.6</v>
      </c>
    </row>
    <row r="121" spans="1:12" ht="39" customHeight="1" hidden="1">
      <c r="A121" s="321" t="s">
        <v>392</v>
      </c>
      <c r="B121" s="12" t="s">
        <v>75</v>
      </c>
      <c r="C121" s="12" t="s">
        <v>75</v>
      </c>
      <c r="D121" s="12" t="s">
        <v>389</v>
      </c>
      <c r="E121" s="12"/>
      <c r="F121" s="13">
        <f>F123</f>
        <v>615.9</v>
      </c>
      <c r="G121" s="13">
        <f>G123</f>
        <v>0</v>
      </c>
      <c r="H121" s="13">
        <f>H123</f>
        <v>0</v>
      </c>
      <c r="I121" s="81">
        <f>I123</f>
        <v>0</v>
      </c>
      <c r="J121" s="298"/>
      <c r="K121" s="298">
        <f>K122+K123</f>
        <v>0</v>
      </c>
      <c r="L121" s="121"/>
    </row>
    <row r="122" spans="1:12" s="21" customFormat="1" ht="37.5" customHeight="1" hidden="1">
      <c r="A122" s="321" t="s">
        <v>390</v>
      </c>
      <c r="B122" s="4" t="s">
        <v>75</v>
      </c>
      <c r="C122" s="4" t="s">
        <v>75</v>
      </c>
      <c r="D122" s="4" t="s">
        <v>389</v>
      </c>
      <c r="E122" s="4">
        <v>100</v>
      </c>
      <c r="F122" s="15"/>
      <c r="G122" s="49">
        <f>G123</f>
        <v>0</v>
      </c>
      <c r="H122" s="62" t="e">
        <f>G122/F122</f>
        <v>#DIV/0!</v>
      </c>
      <c r="I122" s="72">
        <f>G122-F122</f>
        <v>0</v>
      </c>
      <c r="J122" s="348"/>
      <c r="K122" s="129"/>
      <c r="L122" s="213"/>
    </row>
    <row r="123" spans="1:12" ht="45" customHeight="1" hidden="1">
      <c r="A123" s="321" t="s">
        <v>391</v>
      </c>
      <c r="B123" s="4" t="s">
        <v>75</v>
      </c>
      <c r="C123" s="4" t="s">
        <v>75</v>
      </c>
      <c r="D123" s="4" t="s">
        <v>389</v>
      </c>
      <c r="E123" s="4">
        <v>200</v>
      </c>
      <c r="F123" s="49">
        <v>615.9</v>
      </c>
      <c r="G123" s="13"/>
      <c r="H123" s="62"/>
      <c r="I123" s="72"/>
      <c r="J123" s="348"/>
      <c r="K123" s="117"/>
      <c r="L123" s="213"/>
    </row>
    <row r="124" spans="1:12" ht="40.5" customHeight="1" hidden="1">
      <c r="A124" s="321" t="s">
        <v>387</v>
      </c>
      <c r="B124" s="12" t="s">
        <v>75</v>
      </c>
      <c r="C124" s="12" t="s">
        <v>75</v>
      </c>
      <c r="D124" s="12" t="s">
        <v>388</v>
      </c>
      <c r="E124" s="12"/>
      <c r="F124" s="13"/>
      <c r="G124" s="13" t="e">
        <f aca="true" t="shared" si="11" ref="G124:I125">G126+G127</f>
        <v>#REF!</v>
      </c>
      <c r="H124" s="13" t="e">
        <f t="shared" si="11"/>
        <v>#REF!</v>
      </c>
      <c r="I124" s="81" t="e">
        <f t="shared" si="11"/>
        <v>#REF!</v>
      </c>
      <c r="J124" s="298"/>
      <c r="K124" s="300">
        <f>K125</f>
        <v>0</v>
      </c>
      <c r="L124" s="121">
        <f>L125</f>
        <v>1089</v>
      </c>
    </row>
    <row r="125" spans="1:12" ht="40.5" customHeight="1" hidden="1">
      <c r="A125" s="321" t="s">
        <v>342</v>
      </c>
      <c r="B125" s="4" t="s">
        <v>75</v>
      </c>
      <c r="C125" s="4" t="s">
        <v>75</v>
      </c>
      <c r="D125" s="4" t="s">
        <v>388</v>
      </c>
      <c r="E125" s="4">
        <v>200</v>
      </c>
      <c r="F125" s="13"/>
      <c r="G125" s="13">
        <f t="shared" si="11"/>
        <v>7310.799999999999</v>
      </c>
      <c r="H125" s="13">
        <f t="shared" si="11"/>
        <v>593.3507880754272</v>
      </c>
      <c r="I125" s="81">
        <f t="shared" si="11"/>
        <v>3177.2</v>
      </c>
      <c r="J125" s="298"/>
      <c r="K125" s="117"/>
      <c r="L125" s="213">
        <v>1089</v>
      </c>
    </row>
    <row r="126" spans="1:12" ht="26.25" customHeight="1" hidden="1">
      <c r="A126" s="325" t="s">
        <v>28</v>
      </c>
      <c r="B126" s="143" t="s">
        <v>75</v>
      </c>
      <c r="C126" s="143" t="s">
        <v>71</v>
      </c>
      <c r="D126" s="144"/>
      <c r="E126" s="144"/>
      <c r="F126" s="145" t="e">
        <f>F127+F134+F138</f>
        <v>#REF!</v>
      </c>
      <c r="G126" s="145" t="e">
        <f>G127+G134</f>
        <v>#REF!</v>
      </c>
      <c r="H126" s="145" t="e">
        <f>H127+H134</f>
        <v>#REF!</v>
      </c>
      <c r="I126" s="146" t="e">
        <f>I127+I134</f>
        <v>#REF!</v>
      </c>
      <c r="J126" s="355"/>
      <c r="K126" s="305" t="e">
        <f>K127+K131+K134+K144+K146+K148</f>
        <v>#REF!</v>
      </c>
      <c r="L126" s="217">
        <f>L127+L131+L134+L144+L146+L148</f>
        <v>6423.6</v>
      </c>
    </row>
    <row r="127" spans="1:12" s="21" customFormat="1" ht="76.5" customHeight="1" hidden="1">
      <c r="A127" s="321" t="s">
        <v>6</v>
      </c>
      <c r="B127" s="12" t="s">
        <v>75</v>
      </c>
      <c r="C127" s="12" t="s">
        <v>71</v>
      </c>
      <c r="D127" s="12" t="s">
        <v>252</v>
      </c>
      <c r="E127" s="12"/>
      <c r="F127" s="13">
        <f>F128+F129+F131</f>
        <v>2683.4</v>
      </c>
      <c r="G127" s="13">
        <f>G128+G129+G131</f>
        <v>5063.2</v>
      </c>
      <c r="H127" s="13">
        <f>H128+H129+H131</f>
        <v>592.2371224327753</v>
      </c>
      <c r="I127" s="81">
        <f>I128+I129+I131</f>
        <v>2947.8</v>
      </c>
      <c r="J127" s="298"/>
      <c r="K127" s="300">
        <f>K128+K129+K130</f>
        <v>0</v>
      </c>
      <c r="L127" s="121">
        <f>L128+L129+L130</f>
        <v>2598.6</v>
      </c>
    </row>
    <row r="128" spans="1:12" s="21" customFormat="1" ht="58.5" customHeight="1" hidden="1">
      <c r="A128" s="321" t="s">
        <v>341</v>
      </c>
      <c r="B128" s="4" t="s">
        <v>75</v>
      </c>
      <c r="C128" s="4" t="s">
        <v>71</v>
      </c>
      <c r="D128" s="4" t="s">
        <v>252</v>
      </c>
      <c r="E128" s="4">
        <v>100</v>
      </c>
      <c r="F128" s="15">
        <v>2018.2</v>
      </c>
      <c r="G128" s="13">
        <f>G129</f>
        <v>2247.6</v>
      </c>
      <c r="H128" s="62">
        <f>G128/F128</f>
        <v>1.1136656426518678</v>
      </c>
      <c r="I128" s="72">
        <f>G128-F128</f>
        <v>229.39999999999986</v>
      </c>
      <c r="J128" s="348"/>
      <c r="K128" s="129"/>
      <c r="L128" s="216">
        <v>2232.8</v>
      </c>
    </row>
    <row r="129" spans="1:12" s="21" customFormat="1" ht="56.25" hidden="1">
      <c r="A129" s="321" t="s">
        <v>342</v>
      </c>
      <c r="B129" s="4" t="s">
        <v>75</v>
      </c>
      <c r="C129" s="4" t="s">
        <v>71</v>
      </c>
      <c r="D129" s="4" t="s">
        <v>252</v>
      </c>
      <c r="E129" s="4">
        <v>200</v>
      </c>
      <c r="F129" s="15">
        <v>97.2</v>
      </c>
      <c r="G129" s="13">
        <f>G133</f>
        <v>2247.6</v>
      </c>
      <c r="H129" s="62">
        <f>G129/F129</f>
        <v>23.123456790123456</v>
      </c>
      <c r="I129" s="72">
        <f>G129-F129</f>
        <v>2150.4</v>
      </c>
      <c r="J129" s="348"/>
      <c r="K129" s="129"/>
      <c r="L129" s="216">
        <v>351.2</v>
      </c>
    </row>
    <row r="130" spans="1:12" s="21" customFormat="1" ht="56.25" hidden="1">
      <c r="A130" s="321" t="s">
        <v>343</v>
      </c>
      <c r="B130" s="4" t="s">
        <v>75</v>
      </c>
      <c r="C130" s="4" t="s">
        <v>71</v>
      </c>
      <c r="D130" s="4" t="s">
        <v>252</v>
      </c>
      <c r="E130" s="4">
        <v>850</v>
      </c>
      <c r="F130" s="15">
        <v>97.2</v>
      </c>
      <c r="G130" s="13" t="e">
        <f>#REF!</f>
        <v>#REF!</v>
      </c>
      <c r="H130" s="62" t="e">
        <f>G130/F130</f>
        <v>#REF!</v>
      </c>
      <c r="I130" s="72" t="e">
        <f>G130-F130</f>
        <v>#REF!</v>
      </c>
      <c r="J130" s="348"/>
      <c r="K130" s="129"/>
      <c r="L130" s="216">
        <v>14.6</v>
      </c>
    </row>
    <row r="131" spans="1:12" ht="56.25" customHeight="1" hidden="1">
      <c r="A131" s="321" t="s">
        <v>371</v>
      </c>
      <c r="B131" s="12" t="s">
        <v>75</v>
      </c>
      <c r="C131" s="12" t="s">
        <v>71</v>
      </c>
      <c r="D131" s="12" t="s">
        <v>301</v>
      </c>
      <c r="E131" s="4"/>
      <c r="F131" s="49">
        <f>F132+F133</f>
        <v>568</v>
      </c>
      <c r="G131" s="49">
        <v>568</v>
      </c>
      <c r="H131" s="49">
        <v>568</v>
      </c>
      <c r="I131" s="72">
        <v>568</v>
      </c>
      <c r="J131" s="348"/>
      <c r="K131" s="299">
        <f>K132+K133</f>
        <v>0</v>
      </c>
      <c r="L131" s="122">
        <f>L132+L133</f>
        <v>502</v>
      </c>
    </row>
    <row r="132" spans="1:12" ht="55.5" customHeight="1" hidden="1">
      <c r="A132" s="321" t="s">
        <v>339</v>
      </c>
      <c r="B132" s="4" t="s">
        <v>75</v>
      </c>
      <c r="C132" s="4" t="s">
        <v>71</v>
      </c>
      <c r="D132" s="4" t="s">
        <v>301</v>
      </c>
      <c r="E132" s="4">
        <v>100</v>
      </c>
      <c r="F132" s="49">
        <v>514.2</v>
      </c>
      <c r="G132" s="13">
        <v>2247.6</v>
      </c>
      <c r="H132" s="62">
        <f>G132/F132</f>
        <v>4.371061843640606</v>
      </c>
      <c r="I132" s="72">
        <f>G132-F132</f>
        <v>1733.3999999999999</v>
      </c>
      <c r="J132" s="348"/>
      <c r="K132" s="117"/>
      <c r="L132" s="213">
        <v>453.1</v>
      </c>
    </row>
    <row r="133" spans="1:12" ht="36.75" customHeight="1" hidden="1">
      <c r="A133" s="321" t="s">
        <v>340</v>
      </c>
      <c r="B133" s="4" t="s">
        <v>75</v>
      </c>
      <c r="C133" s="4" t="s">
        <v>71</v>
      </c>
      <c r="D133" s="4" t="s">
        <v>301</v>
      </c>
      <c r="E133" s="4">
        <v>200</v>
      </c>
      <c r="F133" s="49">
        <v>53.8</v>
      </c>
      <c r="G133" s="13">
        <v>2247.6</v>
      </c>
      <c r="H133" s="62">
        <f>G133/F133</f>
        <v>41.77695167286245</v>
      </c>
      <c r="I133" s="72">
        <f>G133-F133</f>
        <v>2193.7999999999997</v>
      </c>
      <c r="J133" s="348"/>
      <c r="K133" s="117"/>
      <c r="L133" s="213">
        <v>48.9</v>
      </c>
    </row>
    <row r="134" spans="1:12" ht="90.75" customHeight="1" hidden="1">
      <c r="A134" s="321" t="s">
        <v>29</v>
      </c>
      <c r="B134" s="12" t="s">
        <v>75</v>
      </c>
      <c r="C134" s="12" t="s">
        <v>71</v>
      </c>
      <c r="D134" s="12" t="s">
        <v>254</v>
      </c>
      <c r="E134" s="12"/>
      <c r="F134" s="13" t="e">
        <f>#REF!</f>
        <v>#REF!</v>
      </c>
      <c r="G134" s="13" t="e">
        <f>#REF!</f>
        <v>#REF!</v>
      </c>
      <c r="H134" s="13" t="e">
        <f>#REF!</f>
        <v>#REF!</v>
      </c>
      <c r="I134" s="81" t="e">
        <f>#REF!</f>
        <v>#REF!</v>
      </c>
      <c r="J134" s="298"/>
      <c r="K134" s="300">
        <f>K135+K136+K137</f>
        <v>0</v>
      </c>
      <c r="L134" s="121">
        <f>L135+L136+L137</f>
        <v>3323</v>
      </c>
    </row>
    <row r="135" spans="1:12" ht="54" customHeight="1" hidden="1">
      <c r="A135" s="321" t="s">
        <v>341</v>
      </c>
      <c r="B135" s="4" t="s">
        <v>75</v>
      </c>
      <c r="C135" s="4" t="s">
        <v>71</v>
      </c>
      <c r="D135" s="4" t="s">
        <v>254</v>
      </c>
      <c r="E135" s="4">
        <v>100</v>
      </c>
      <c r="F135" s="49">
        <v>2648.1</v>
      </c>
      <c r="G135" s="15">
        <v>2492.5</v>
      </c>
      <c r="H135" s="62">
        <f>G135/F135</f>
        <v>0.9412408896944979</v>
      </c>
      <c r="I135" s="72">
        <f>G135-F135</f>
        <v>-155.5999999999999</v>
      </c>
      <c r="J135" s="348"/>
      <c r="K135" s="117"/>
      <c r="L135" s="213">
        <v>2839.5</v>
      </c>
    </row>
    <row r="136" spans="1:12" ht="36.75" customHeight="1" hidden="1">
      <c r="A136" s="321" t="s">
        <v>342</v>
      </c>
      <c r="B136" s="4" t="s">
        <v>75</v>
      </c>
      <c r="C136" s="4" t="s">
        <v>71</v>
      </c>
      <c r="D136" s="4" t="s">
        <v>254</v>
      </c>
      <c r="E136" s="4">
        <v>200</v>
      </c>
      <c r="F136" s="49">
        <v>411</v>
      </c>
      <c r="G136" s="15">
        <v>2492.5</v>
      </c>
      <c r="H136" s="62">
        <f>G136/F136</f>
        <v>6.064476885644769</v>
      </c>
      <c r="I136" s="72">
        <f>G136-F136</f>
        <v>2081.5</v>
      </c>
      <c r="J136" s="348"/>
      <c r="K136" s="117"/>
      <c r="L136" s="213">
        <v>483.5</v>
      </c>
    </row>
    <row r="137" spans="1:12" ht="33.75" customHeight="1" hidden="1">
      <c r="A137" s="321" t="s">
        <v>343</v>
      </c>
      <c r="B137" s="4" t="s">
        <v>75</v>
      </c>
      <c r="C137" s="4" t="s">
        <v>71</v>
      </c>
      <c r="D137" s="4" t="s">
        <v>254</v>
      </c>
      <c r="E137" s="4">
        <v>850</v>
      </c>
      <c r="F137" s="49">
        <v>0</v>
      </c>
      <c r="G137" s="15">
        <v>2492.5</v>
      </c>
      <c r="H137" s="62" t="e">
        <f>G137/F137</f>
        <v>#DIV/0!</v>
      </c>
      <c r="I137" s="72">
        <f>G137-F137</f>
        <v>2492.5</v>
      </c>
      <c r="J137" s="348"/>
      <c r="K137" s="117"/>
      <c r="L137" s="213"/>
    </row>
    <row r="138" spans="1:12" ht="17.25" customHeight="1" hidden="1">
      <c r="A138" s="321" t="s">
        <v>30</v>
      </c>
      <c r="B138" s="12" t="s">
        <v>75</v>
      </c>
      <c r="C138" s="12" t="s">
        <v>71</v>
      </c>
      <c r="D138" s="12" t="s">
        <v>31</v>
      </c>
      <c r="E138" s="4"/>
      <c r="F138" s="63">
        <f>F141</f>
        <v>133.9</v>
      </c>
      <c r="G138" s="63">
        <f>G141</f>
        <v>14501.1</v>
      </c>
      <c r="H138" s="63" t="e">
        <f>H141</f>
        <v>#DIV/0!</v>
      </c>
      <c r="I138" s="79">
        <f>I141</f>
        <v>-2544.6000000000004</v>
      </c>
      <c r="J138" s="356"/>
      <c r="K138" s="204">
        <f>K139+K140</f>
        <v>0</v>
      </c>
      <c r="L138" s="131"/>
    </row>
    <row r="139" spans="1:12" ht="33" customHeight="1" hidden="1">
      <c r="A139" s="321" t="s">
        <v>207</v>
      </c>
      <c r="B139" s="4" t="s">
        <v>75</v>
      </c>
      <c r="C139" s="4" t="s">
        <v>71</v>
      </c>
      <c r="D139" s="4">
        <v>5220703</v>
      </c>
      <c r="E139" s="4">
        <v>200</v>
      </c>
      <c r="F139" s="15">
        <v>133.9</v>
      </c>
      <c r="G139" s="15">
        <f>G140+G141+G153</f>
        <v>29002.2</v>
      </c>
      <c r="H139" s="15" t="e">
        <f>H140+H141+H153</f>
        <v>#DIV/0!</v>
      </c>
      <c r="I139" s="80">
        <f>I140+I141+I153</f>
        <v>-5089.200000000001</v>
      </c>
      <c r="J139" s="92"/>
      <c r="K139" s="117"/>
      <c r="L139" s="213"/>
    </row>
    <row r="140" spans="1:12" ht="33" customHeight="1" hidden="1">
      <c r="A140" s="321" t="s">
        <v>183</v>
      </c>
      <c r="B140" s="4" t="s">
        <v>75</v>
      </c>
      <c r="C140" s="4" t="s">
        <v>71</v>
      </c>
      <c r="D140" s="4">
        <v>5220703</v>
      </c>
      <c r="E140" s="4">
        <v>300</v>
      </c>
      <c r="F140" s="15">
        <v>133.9</v>
      </c>
      <c r="G140" s="15">
        <f>G141+G153+G155</f>
        <v>14501.1</v>
      </c>
      <c r="H140" s="15" t="e">
        <f>H141+H153+H155</f>
        <v>#DIV/0!</v>
      </c>
      <c r="I140" s="80">
        <f>I141+I153+I155</f>
        <v>-2544.6000000000004</v>
      </c>
      <c r="J140" s="92"/>
      <c r="K140" s="117"/>
      <c r="L140" s="213"/>
    </row>
    <row r="141" spans="1:12" ht="33" customHeight="1" hidden="1">
      <c r="A141" s="321" t="s">
        <v>197</v>
      </c>
      <c r="B141" s="4" t="s">
        <v>75</v>
      </c>
      <c r="C141" s="4" t="s">
        <v>71</v>
      </c>
      <c r="D141" s="4">
        <v>7950000</v>
      </c>
      <c r="E141" s="4">
        <v>400</v>
      </c>
      <c r="F141" s="15">
        <v>133.9</v>
      </c>
      <c r="G141" s="15">
        <f>G153+G155+G156</f>
        <v>14501.1</v>
      </c>
      <c r="H141" s="15" t="e">
        <f>H153+H155+H156</f>
        <v>#DIV/0!</v>
      </c>
      <c r="I141" s="80">
        <f>I153+I155+I156</f>
        <v>-2544.6000000000004</v>
      </c>
      <c r="J141" s="92"/>
      <c r="K141" s="117"/>
      <c r="L141" s="213"/>
    </row>
    <row r="142" spans="1:12" s="21" customFormat="1" ht="50.25" customHeight="1" hidden="1">
      <c r="A142" s="326" t="s">
        <v>443</v>
      </c>
      <c r="B142" s="12" t="s">
        <v>75</v>
      </c>
      <c r="C142" s="12" t="s">
        <v>71</v>
      </c>
      <c r="D142" s="12" t="s">
        <v>442</v>
      </c>
      <c r="E142" s="4"/>
      <c r="F142" s="30" t="e">
        <f>F143+#REF!+#REF!+F154+#REF!</f>
        <v>#REF!</v>
      </c>
      <c r="G142" s="30" t="e">
        <f>G143+#REF!+#REF!</f>
        <v>#REF!</v>
      </c>
      <c r="H142" s="30" t="e">
        <f>H143+#REF!+#REF!</f>
        <v>#REF!</v>
      </c>
      <c r="I142" s="86" t="e">
        <f>I143+#REF!+#REF!</f>
        <v>#REF!</v>
      </c>
      <c r="J142" s="306"/>
      <c r="K142" s="304">
        <f>K143</f>
        <v>0</v>
      </c>
      <c r="L142" s="125">
        <f>L143</f>
        <v>0</v>
      </c>
    </row>
    <row r="143" spans="1:12" ht="56.25" hidden="1">
      <c r="A143" s="321" t="s">
        <v>368</v>
      </c>
      <c r="B143" s="4" t="s">
        <v>75</v>
      </c>
      <c r="C143" s="4" t="s">
        <v>71</v>
      </c>
      <c r="D143" s="4" t="s">
        <v>442</v>
      </c>
      <c r="E143" s="4">
        <v>400</v>
      </c>
      <c r="F143" s="68">
        <v>180187</v>
      </c>
      <c r="G143" s="49">
        <v>134554.5</v>
      </c>
      <c r="H143" s="62">
        <f>G143/F143</f>
        <v>0.746749210542381</v>
      </c>
      <c r="I143" s="72">
        <f>G143-F143</f>
        <v>-45632.5</v>
      </c>
      <c r="J143" s="348"/>
      <c r="K143" s="117"/>
      <c r="L143" s="213"/>
    </row>
    <row r="144" spans="1:12" s="21" customFormat="1" ht="111" customHeight="1" hidden="1">
      <c r="A144" s="326" t="s">
        <v>380</v>
      </c>
      <c r="B144" s="12" t="s">
        <v>75</v>
      </c>
      <c r="C144" s="12" t="s">
        <v>71</v>
      </c>
      <c r="D144" s="12" t="s">
        <v>376</v>
      </c>
      <c r="E144" s="4"/>
      <c r="F144" s="30" t="e">
        <f>F145+#REF!+#REF!+F156+#REF!</f>
        <v>#REF!</v>
      </c>
      <c r="G144" s="30" t="e">
        <f>G145+#REF!+#REF!</f>
        <v>#REF!</v>
      </c>
      <c r="H144" s="30" t="e">
        <f>H145+#REF!+#REF!</f>
        <v>#REF!</v>
      </c>
      <c r="I144" s="86" t="e">
        <f>I145+#REF!+#REF!</f>
        <v>#REF!</v>
      </c>
      <c r="J144" s="306"/>
      <c r="K144" s="304">
        <f>K145</f>
        <v>0</v>
      </c>
      <c r="L144" s="125">
        <f>L145</f>
        <v>0</v>
      </c>
    </row>
    <row r="145" spans="1:12" ht="56.25" hidden="1">
      <c r="A145" s="321" t="s">
        <v>368</v>
      </c>
      <c r="B145" s="4" t="s">
        <v>75</v>
      </c>
      <c r="C145" s="4" t="s">
        <v>71</v>
      </c>
      <c r="D145" s="4" t="s">
        <v>376</v>
      </c>
      <c r="E145" s="4">
        <v>200</v>
      </c>
      <c r="F145" s="68">
        <v>180187</v>
      </c>
      <c r="G145" s="49">
        <v>134554.5</v>
      </c>
      <c r="H145" s="62">
        <f>G145/F145</f>
        <v>0.746749210542381</v>
      </c>
      <c r="I145" s="72">
        <f>G145-F145</f>
        <v>-45632.5</v>
      </c>
      <c r="J145" s="348"/>
      <c r="K145" s="117"/>
      <c r="L145" s="213"/>
    </row>
    <row r="146" spans="1:12" s="21" customFormat="1" ht="119.25" customHeight="1" hidden="1">
      <c r="A146" s="326" t="s">
        <v>381</v>
      </c>
      <c r="B146" s="12" t="s">
        <v>75</v>
      </c>
      <c r="C146" s="12" t="s">
        <v>71</v>
      </c>
      <c r="D146" s="12" t="s">
        <v>375</v>
      </c>
      <c r="E146" s="4"/>
      <c r="F146" s="30" t="e">
        <f>F147+#REF!+#REF!+F156+#REF!</f>
        <v>#REF!</v>
      </c>
      <c r="G146" s="30" t="e">
        <f>G147+#REF!+#REF!</f>
        <v>#REF!</v>
      </c>
      <c r="H146" s="30" t="e">
        <f>H147+#REF!+#REF!</f>
        <v>#REF!</v>
      </c>
      <c r="I146" s="86" t="e">
        <f>I147+#REF!+#REF!</f>
        <v>#REF!</v>
      </c>
      <c r="J146" s="306"/>
      <c r="K146" s="306">
        <v>192242</v>
      </c>
      <c r="L146" s="128"/>
    </row>
    <row r="147" spans="1:12" ht="56.25" hidden="1">
      <c r="A147" s="321" t="s">
        <v>368</v>
      </c>
      <c r="B147" s="4" t="s">
        <v>75</v>
      </c>
      <c r="C147" s="4" t="s">
        <v>71</v>
      </c>
      <c r="D147" s="4" t="s">
        <v>375</v>
      </c>
      <c r="E147" s="4">
        <v>200</v>
      </c>
      <c r="F147" s="68">
        <v>180187</v>
      </c>
      <c r="G147" s="49">
        <v>134554.5</v>
      </c>
      <c r="H147" s="62">
        <f>G147/F147</f>
        <v>0.746749210542381</v>
      </c>
      <c r="I147" s="72">
        <f>G147-F147</f>
        <v>-45632.5</v>
      </c>
      <c r="J147" s="348"/>
      <c r="K147" s="117"/>
      <c r="L147" s="213"/>
    </row>
    <row r="148" spans="1:12" ht="79.5" customHeight="1" hidden="1">
      <c r="A148" s="320" t="s">
        <v>374</v>
      </c>
      <c r="B148" s="12" t="s">
        <v>75</v>
      </c>
      <c r="C148" s="12" t="s">
        <v>71</v>
      </c>
      <c r="D148" s="12" t="s">
        <v>372</v>
      </c>
      <c r="E148" s="12"/>
      <c r="F148" s="13" t="e">
        <f>#REF!</f>
        <v>#REF!</v>
      </c>
      <c r="G148" s="13" t="e">
        <f>#REF!</f>
        <v>#REF!</v>
      </c>
      <c r="H148" s="13" t="e">
        <f>#REF!</f>
        <v>#REF!</v>
      </c>
      <c r="I148" s="81" t="e">
        <f>#REF!</f>
        <v>#REF!</v>
      </c>
      <c r="J148" s="298"/>
      <c r="K148" s="298" t="e">
        <f>#REF!</f>
        <v>#REF!</v>
      </c>
      <c r="L148" s="121"/>
    </row>
    <row r="149" spans="1:12" ht="75" customHeight="1" hidden="1">
      <c r="A149" s="321" t="s">
        <v>379</v>
      </c>
      <c r="B149" s="12" t="s">
        <v>75</v>
      </c>
      <c r="C149" s="12" t="s">
        <v>71</v>
      </c>
      <c r="D149" s="12" t="s">
        <v>373</v>
      </c>
      <c r="E149" s="4"/>
      <c r="F149" s="49">
        <v>2648.1</v>
      </c>
      <c r="G149" s="15">
        <v>2492.5</v>
      </c>
      <c r="H149" s="62">
        <f aca="true" t="shared" si="12" ref="H149:H155">G149/F149</f>
        <v>0.9412408896944979</v>
      </c>
      <c r="I149" s="72">
        <f aca="true" t="shared" si="13" ref="I149:I155">G149-F149</f>
        <v>-155.5999999999999</v>
      </c>
      <c r="J149" s="348"/>
      <c r="K149" s="117"/>
      <c r="L149" s="213"/>
    </row>
    <row r="150" spans="1:12" ht="36.75" customHeight="1" hidden="1">
      <c r="A150" s="321" t="s">
        <v>342</v>
      </c>
      <c r="B150" s="4" t="s">
        <v>75</v>
      </c>
      <c r="C150" s="4" t="s">
        <v>71</v>
      </c>
      <c r="D150" s="4" t="s">
        <v>373</v>
      </c>
      <c r="E150" s="4">
        <v>200</v>
      </c>
      <c r="F150" s="49">
        <v>411</v>
      </c>
      <c r="G150" s="15">
        <v>2492.5</v>
      </c>
      <c r="H150" s="62">
        <f t="shared" si="12"/>
        <v>6.064476885644769</v>
      </c>
      <c r="I150" s="72">
        <f t="shared" si="13"/>
        <v>2081.5</v>
      </c>
      <c r="J150" s="348"/>
      <c r="K150" s="117"/>
      <c r="L150" s="213"/>
    </row>
    <row r="151" spans="1:12" ht="59.25" customHeight="1" hidden="1">
      <c r="A151" s="321" t="s">
        <v>378</v>
      </c>
      <c r="B151" s="12" t="s">
        <v>75</v>
      </c>
      <c r="C151" s="12" t="s">
        <v>71</v>
      </c>
      <c r="D151" s="12" t="s">
        <v>377</v>
      </c>
      <c r="E151" s="4"/>
      <c r="F151" s="49">
        <v>2648.1</v>
      </c>
      <c r="G151" s="15">
        <v>2492.5</v>
      </c>
      <c r="H151" s="62">
        <f t="shared" si="12"/>
        <v>0.9412408896944979</v>
      </c>
      <c r="I151" s="72">
        <f t="shared" si="13"/>
        <v>-155.5999999999999</v>
      </c>
      <c r="J151" s="348"/>
      <c r="K151" s="117"/>
      <c r="L151" s="213"/>
    </row>
    <row r="152" spans="1:12" ht="36.75" customHeight="1" hidden="1">
      <c r="A152" s="321" t="s">
        <v>342</v>
      </c>
      <c r="B152" s="4" t="s">
        <v>75</v>
      </c>
      <c r="C152" s="4" t="s">
        <v>71</v>
      </c>
      <c r="D152" s="4" t="s">
        <v>377</v>
      </c>
      <c r="E152" s="4">
        <v>200</v>
      </c>
      <c r="F152" s="49">
        <v>411</v>
      </c>
      <c r="G152" s="15">
        <v>2492.5</v>
      </c>
      <c r="H152" s="62">
        <f t="shared" si="12"/>
        <v>6.064476885644769</v>
      </c>
      <c r="I152" s="72">
        <f t="shared" si="13"/>
        <v>2081.5</v>
      </c>
      <c r="J152" s="348"/>
      <c r="K152" s="117"/>
      <c r="L152" s="213"/>
    </row>
    <row r="153" spans="1:12" ht="23.25" customHeight="1" hidden="1">
      <c r="A153" s="321" t="s">
        <v>182</v>
      </c>
      <c r="B153" s="12">
        <v>10</v>
      </c>
      <c r="C153" s="12" t="s">
        <v>67</v>
      </c>
      <c r="D153" s="12"/>
      <c r="E153" s="12"/>
      <c r="F153" s="49">
        <f>F155</f>
        <v>0</v>
      </c>
      <c r="G153" s="49"/>
      <c r="H153" s="62" t="e">
        <f t="shared" si="12"/>
        <v>#DIV/0!</v>
      </c>
      <c r="I153" s="72">
        <f t="shared" si="13"/>
        <v>0</v>
      </c>
      <c r="J153" s="348"/>
      <c r="K153" s="299">
        <f>K154+K155</f>
        <v>0</v>
      </c>
      <c r="L153" s="122"/>
    </row>
    <row r="154" spans="1:12" ht="51.75" customHeight="1" hidden="1">
      <c r="A154" s="321" t="s">
        <v>98</v>
      </c>
      <c r="B154" s="4">
        <v>10</v>
      </c>
      <c r="C154" s="4" t="s">
        <v>67</v>
      </c>
      <c r="D154" s="12" t="s">
        <v>215</v>
      </c>
      <c r="E154" s="12">
        <v>300</v>
      </c>
      <c r="F154" s="49"/>
      <c r="G154" s="49"/>
      <c r="H154" s="62" t="e">
        <f t="shared" si="12"/>
        <v>#DIV/0!</v>
      </c>
      <c r="I154" s="72">
        <f t="shared" si="13"/>
        <v>0</v>
      </c>
      <c r="J154" s="348"/>
      <c r="K154" s="117"/>
      <c r="L154" s="213"/>
    </row>
    <row r="155" spans="1:12" ht="22.5" customHeight="1" hidden="1">
      <c r="A155" s="321" t="s">
        <v>208</v>
      </c>
      <c r="B155" s="4">
        <v>10</v>
      </c>
      <c r="C155" s="4" t="s">
        <v>67</v>
      </c>
      <c r="D155" s="12" t="s">
        <v>209</v>
      </c>
      <c r="E155" s="12">
        <v>300</v>
      </c>
      <c r="F155" s="49"/>
      <c r="G155" s="49"/>
      <c r="H155" s="62" t="e">
        <f t="shared" si="12"/>
        <v>#DIV/0!</v>
      </c>
      <c r="I155" s="72">
        <f t="shared" si="13"/>
        <v>0</v>
      </c>
      <c r="J155" s="348"/>
      <c r="K155" s="117"/>
      <c r="L155" s="213"/>
    </row>
    <row r="156" spans="1:12" ht="24" customHeight="1" hidden="1">
      <c r="A156" s="322" t="s">
        <v>173</v>
      </c>
      <c r="B156" s="42">
        <v>10</v>
      </c>
      <c r="C156" s="42" t="s">
        <v>68</v>
      </c>
      <c r="D156" s="42" t="s">
        <v>164</v>
      </c>
      <c r="E156" s="42"/>
      <c r="F156" s="44">
        <f>F158+F159</f>
        <v>17045.7</v>
      </c>
      <c r="G156" s="44">
        <f>G158+G159</f>
        <v>14501.1</v>
      </c>
      <c r="H156" s="44" t="e">
        <f>H158+H159</f>
        <v>#DIV/0!</v>
      </c>
      <c r="I156" s="83">
        <f>I158+I159</f>
        <v>-2544.6000000000004</v>
      </c>
      <c r="J156" s="351"/>
      <c r="K156" s="297">
        <f>K157+K159</f>
        <v>0</v>
      </c>
      <c r="L156" s="126">
        <f>L157+L159</f>
        <v>30440</v>
      </c>
    </row>
    <row r="157" spans="1:12" ht="99.75" customHeight="1" hidden="1">
      <c r="A157" s="327" t="s">
        <v>397</v>
      </c>
      <c r="B157" s="12">
        <v>10</v>
      </c>
      <c r="C157" s="12" t="s">
        <v>68</v>
      </c>
      <c r="D157" s="12" t="s">
        <v>398</v>
      </c>
      <c r="E157" s="4"/>
      <c r="F157" s="15"/>
      <c r="G157" s="13">
        <v>1634</v>
      </c>
      <c r="H157" s="62" t="e">
        <f>G157/F157</f>
        <v>#DIV/0!</v>
      </c>
      <c r="I157" s="72">
        <f>G157-F157</f>
        <v>1634</v>
      </c>
      <c r="J157" s="348"/>
      <c r="K157" s="204">
        <f>K158</f>
        <v>0</v>
      </c>
      <c r="L157" s="131">
        <f>L158</f>
        <v>4528</v>
      </c>
    </row>
    <row r="158" spans="1:12" ht="26.25" customHeight="1" hidden="1">
      <c r="A158" s="321" t="s">
        <v>399</v>
      </c>
      <c r="B158" s="4">
        <v>10</v>
      </c>
      <c r="C158" s="4" t="s">
        <v>68</v>
      </c>
      <c r="D158" s="4" t="s">
        <v>398</v>
      </c>
      <c r="E158" s="4">
        <v>300</v>
      </c>
      <c r="F158" s="15"/>
      <c r="G158" s="13">
        <v>1634</v>
      </c>
      <c r="H158" s="62" t="e">
        <f>G158/F158</f>
        <v>#DIV/0!</v>
      </c>
      <c r="I158" s="72">
        <f>G158-F158</f>
        <v>1634</v>
      </c>
      <c r="J158" s="348"/>
      <c r="K158" s="117"/>
      <c r="L158" s="213">
        <v>4528</v>
      </c>
    </row>
    <row r="159" spans="1:12" ht="56.25" customHeight="1" hidden="1">
      <c r="A159" s="327" t="s">
        <v>400</v>
      </c>
      <c r="B159" s="12">
        <v>10</v>
      </c>
      <c r="C159" s="12" t="s">
        <v>68</v>
      </c>
      <c r="D159" s="12" t="s">
        <v>401</v>
      </c>
      <c r="E159" s="12"/>
      <c r="F159" s="13">
        <f aca="true" t="shared" si="14" ref="F159:L159">F160+F161+F162</f>
        <v>17045.7</v>
      </c>
      <c r="G159" s="13">
        <f t="shared" si="14"/>
        <v>12867.1</v>
      </c>
      <c r="H159" s="13" t="e">
        <f t="shared" si="14"/>
        <v>#DIV/0!</v>
      </c>
      <c r="I159" s="81">
        <f t="shared" si="14"/>
        <v>-4178.6</v>
      </c>
      <c r="J159" s="298"/>
      <c r="K159" s="300">
        <f t="shared" si="14"/>
        <v>0</v>
      </c>
      <c r="L159" s="121">
        <f t="shared" si="14"/>
        <v>25912</v>
      </c>
    </row>
    <row r="160" spans="1:12" ht="56.25" customHeight="1" hidden="1">
      <c r="A160" s="321" t="s">
        <v>405</v>
      </c>
      <c r="B160" s="4">
        <v>10</v>
      </c>
      <c r="C160" s="4" t="s">
        <v>142</v>
      </c>
      <c r="D160" s="4" t="s">
        <v>402</v>
      </c>
      <c r="E160" s="4">
        <v>300</v>
      </c>
      <c r="F160" s="15"/>
      <c r="G160" s="13">
        <v>436.4</v>
      </c>
      <c r="H160" s="62" t="e">
        <f>G160/F160</f>
        <v>#DIV/0!</v>
      </c>
      <c r="I160" s="72">
        <f>G160-F160</f>
        <v>436.4</v>
      </c>
      <c r="J160" s="348"/>
      <c r="K160" s="117"/>
      <c r="L160" s="213">
        <v>2403</v>
      </c>
    </row>
    <row r="161" spans="1:12" ht="55.5" customHeight="1" hidden="1">
      <c r="A161" s="321" t="s">
        <v>425</v>
      </c>
      <c r="B161" s="4">
        <v>10</v>
      </c>
      <c r="C161" s="4" t="s">
        <v>68</v>
      </c>
      <c r="D161" s="4" t="s">
        <v>403</v>
      </c>
      <c r="E161" s="4">
        <v>300</v>
      </c>
      <c r="F161" s="15">
        <v>272.5</v>
      </c>
      <c r="G161" s="13">
        <v>381</v>
      </c>
      <c r="H161" s="62">
        <f>G161/F161</f>
        <v>1.3981651376146789</v>
      </c>
      <c r="I161" s="72">
        <f>G161-F161</f>
        <v>108.5</v>
      </c>
      <c r="J161" s="348"/>
      <c r="K161" s="117"/>
      <c r="L161" s="213">
        <v>1840</v>
      </c>
    </row>
    <row r="162" spans="1:12" ht="56.25" customHeight="1" hidden="1">
      <c r="A162" s="321" t="s">
        <v>406</v>
      </c>
      <c r="B162" s="4">
        <v>10</v>
      </c>
      <c r="C162" s="4" t="s">
        <v>68</v>
      </c>
      <c r="D162" s="4" t="s">
        <v>404</v>
      </c>
      <c r="E162" s="4">
        <v>300</v>
      </c>
      <c r="F162" s="49">
        <v>16773.2</v>
      </c>
      <c r="G162" s="15">
        <v>12049.7</v>
      </c>
      <c r="H162" s="62">
        <f>G162/F162</f>
        <v>0.7183900507953164</v>
      </c>
      <c r="I162" s="72">
        <f>G162-F162</f>
        <v>-4723.5</v>
      </c>
      <c r="J162" s="348"/>
      <c r="K162" s="117"/>
      <c r="L162" s="213">
        <v>21669</v>
      </c>
    </row>
    <row r="163" spans="1:12" ht="27.75" customHeight="1" hidden="1">
      <c r="A163" s="328" t="s">
        <v>153</v>
      </c>
      <c r="B163" s="152"/>
      <c r="C163" s="152"/>
      <c r="D163" s="152"/>
      <c r="E163" s="152"/>
      <c r="F163" s="153" t="e">
        <f>F164+#REF!+F180+F171</f>
        <v>#REF!</v>
      </c>
      <c r="G163" s="153" t="e">
        <f>G164+#REF!+G180+G171</f>
        <v>#REF!</v>
      </c>
      <c r="H163" s="153" t="e">
        <f>H164+#REF!+H180+H171</f>
        <v>#DIV/0!</v>
      </c>
      <c r="I163" s="165" t="e">
        <f>I164+#REF!+I180+I171</f>
        <v>#REF!</v>
      </c>
      <c r="J163" s="357"/>
      <c r="K163" s="307">
        <f>K164+K170+K180</f>
        <v>0</v>
      </c>
      <c r="L163" s="218">
        <f>L164+L170+L180</f>
        <v>53594.09999999999</v>
      </c>
    </row>
    <row r="164" spans="1:12" ht="62.25" customHeight="1" hidden="1">
      <c r="A164" s="322" t="s">
        <v>13</v>
      </c>
      <c r="B164" s="42" t="s">
        <v>66</v>
      </c>
      <c r="C164" s="42" t="s">
        <v>74</v>
      </c>
      <c r="D164" s="192"/>
      <c r="E164" s="192"/>
      <c r="F164" s="44">
        <f aca="true" t="shared" si="15" ref="F164:I165">F165</f>
        <v>4854.5</v>
      </c>
      <c r="G164" s="44">
        <f t="shared" si="15"/>
        <v>12655.5</v>
      </c>
      <c r="H164" s="44" t="e">
        <f t="shared" si="15"/>
        <v>#DIV/0!</v>
      </c>
      <c r="I164" s="83">
        <f t="shared" si="15"/>
        <v>7801</v>
      </c>
      <c r="J164" s="351"/>
      <c r="K164" s="297">
        <f>K165</f>
        <v>0</v>
      </c>
      <c r="L164" s="126">
        <f>L165</f>
        <v>6116.2</v>
      </c>
    </row>
    <row r="165" spans="1:12" ht="76.5" customHeight="1" hidden="1">
      <c r="A165" s="321" t="s">
        <v>6</v>
      </c>
      <c r="B165" s="4" t="s">
        <v>66</v>
      </c>
      <c r="C165" s="4" t="s">
        <v>74</v>
      </c>
      <c r="D165" s="4" t="s">
        <v>252</v>
      </c>
      <c r="E165" s="4"/>
      <c r="F165" s="15">
        <f t="shared" si="15"/>
        <v>4854.5</v>
      </c>
      <c r="G165" s="15">
        <f t="shared" si="15"/>
        <v>12655.5</v>
      </c>
      <c r="H165" s="15" t="e">
        <f t="shared" si="15"/>
        <v>#DIV/0!</v>
      </c>
      <c r="I165" s="80">
        <f t="shared" si="15"/>
        <v>7801</v>
      </c>
      <c r="J165" s="92"/>
      <c r="K165" s="296">
        <f>K166</f>
        <v>0</v>
      </c>
      <c r="L165" s="120">
        <f>L166</f>
        <v>6116.2</v>
      </c>
    </row>
    <row r="166" spans="1:12" ht="40.5" customHeight="1" hidden="1">
      <c r="A166" s="321" t="s">
        <v>260</v>
      </c>
      <c r="B166" s="4" t="s">
        <v>66</v>
      </c>
      <c r="C166" s="4" t="s">
        <v>74</v>
      </c>
      <c r="D166" s="4" t="s">
        <v>252</v>
      </c>
      <c r="E166" s="4"/>
      <c r="F166" s="15">
        <f aca="true" t="shared" si="16" ref="F166:L166">F167+F168+F169</f>
        <v>4854.5</v>
      </c>
      <c r="G166" s="15">
        <f t="shared" si="16"/>
        <v>12655.5</v>
      </c>
      <c r="H166" s="15" t="e">
        <f t="shared" si="16"/>
        <v>#DIV/0!</v>
      </c>
      <c r="I166" s="80">
        <f t="shared" si="16"/>
        <v>7801</v>
      </c>
      <c r="J166" s="92"/>
      <c r="K166" s="296">
        <f t="shared" si="16"/>
        <v>0</v>
      </c>
      <c r="L166" s="120">
        <f t="shared" si="16"/>
        <v>6116.2</v>
      </c>
    </row>
    <row r="167" spans="1:12" ht="38.25" customHeight="1" hidden="1">
      <c r="A167" s="321" t="s">
        <v>263</v>
      </c>
      <c r="B167" s="4" t="s">
        <v>66</v>
      </c>
      <c r="C167" s="4" t="s">
        <v>74</v>
      </c>
      <c r="D167" s="4" t="s">
        <v>252</v>
      </c>
      <c r="E167" s="4">
        <v>100</v>
      </c>
      <c r="F167" s="49">
        <v>4323.6</v>
      </c>
      <c r="G167" s="49">
        <v>4218.5</v>
      </c>
      <c r="H167" s="62">
        <f>G167/F167</f>
        <v>0.9756915533351835</v>
      </c>
      <c r="I167" s="72">
        <f>G167-F167</f>
        <v>-105.10000000000036</v>
      </c>
      <c r="J167" s="348"/>
      <c r="K167" s="117"/>
      <c r="L167" s="213">
        <v>5488.3</v>
      </c>
    </row>
    <row r="168" spans="1:12" ht="38.25" customHeight="1" hidden="1">
      <c r="A168" s="321" t="s">
        <v>262</v>
      </c>
      <c r="B168" s="4" t="s">
        <v>66</v>
      </c>
      <c r="C168" s="4" t="s">
        <v>74</v>
      </c>
      <c r="D168" s="4" t="s">
        <v>252</v>
      </c>
      <c r="E168" s="4">
        <v>200</v>
      </c>
      <c r="F168" s="49">
        <v>530.9</v>
      </c>
      <c r="G168" s="49">
        <v>4218.5</v>
      </c>
      <c r="H168" s="62">
        <f>G168/F168</f>
        <v>7.94594085515163</v>
      </c>
      <c r="I168" s="72">
        <f>G168-F168</f>
        <v>3687.6</v>
      </c>
      <c r="J168" s="348"/>
      <c r="K168" s="117"/>
      <c r="L168" s="213">
        <v>613.2</v>
      </c>
    </row>
    <row r="169" spans="1:12" ht="27" customHeight="1" hidden="1">
      <c r="A169" s="321" t="s">
        <v>279</v>
      </c>
      <c r="B169" s="4" t="s">
        <v>66</v>
      </c>
      <c r="C169" s="4" t="s">
        <v>74</v>
      </c>
      <c r="D169" s="4" t="s">
        <v>252</v>
      </c>
      <c r="E169" s="4">
        <v>850</v>
      </c>
      <c r="F169" s="49">
        <v>0</v>
      </c>
      <c r="G169" s="49">
        <v>4218.5</v>
      </c>
      <c r="H169" s="62" t="e">
        <f>G169/F169</f>
        <v>#DIV/0!</v>
      </c>
      <c r="I169" s="72">
        <f>G169-F169</f>
        <v>4218.5</v>
      </c>
      <c r="J169" s="348"/>
      <c r="K169" s="117">
        <v>0</v>
      </c>
      <c r="L169" s="213">
        <v>14.7</v>
      </c>
    </row>
    <row r="170" spans="1:12" ht="22.5" customHeight="1" hidden="1">
      <c r="A170" s="322" t="s">
        <v>261</v>
      </c>
      <c r="B170" s="42" t="s">
        <v>66</v>
      </c>
      <c r="C170" s="42">
        <v>13</v>
      </c>
      <c r="D170" s="192"/>
      <c r="E170" s="192"/>
      <c r="F170" s="44">
        <f aca="true" t="shared" si="17" ref="F170:L170">F171</f>
        <v>0</v>
      </c>
      <c r="G170" s="44">
        <f t="shared" si="17"/>
        <v>0</v>
      </c>
      <c r="H170" s="44">
        <f t="shared" si="17"/>
        <v>0</v>
      </c>
      <c r="I170" s="83">
        <f t="shared" si="17"/>
        <v>0</v>
      </c>
      <c r="J170" s="351"/>
      <c r="K170" s="297">
        <f t="shared" si="17"/>
        <v>0</v>
      </c>
      <c r="L170" s="126">
        <f t="shared" si="17"/>
        <v>0</v>
      </c>
    </row>
    <row r="171" spans="1:12" ht="37.5" customHeight="1" hidden="1">
      <c r="A171" s="321" t="s">
        <v>253</v>
      </c>
      <c r="B171" s="4" t="s">
        <v>66</v>
      </c>
      <c r="C171" s="4">
        <v>13</v>
      </c>
      <c r="D171" s="4" t="s">
        <v>254</v>
      </c>
      <c r="E171" s="4"/>
      <c r="F171" s="49"/>
      <c r="G171" s="15"/>
      <c r="H171" s="62"/>
      <c r="I171" s="72"/>
      <c r="J171" s="348"/>
      <c r="K171" s="299">
        <f>K172+K173</f>
        <v>0</v>
      </c>
      <c r="L171" s="122">
        <f>L172+L173</f>
        <v>0</v>
      </c>
    </row>
    <row r="172" spans="1:12" ht="58.5" customHeight="1" hidden="1">
      <c r="A172" s="321" t="s">
        <v>263</v>
      </c>
      <c r="B172" s="4" t="s">
        <v>66</v>
      </c>
      <c r="C172" s="4">
        <v>13</v>
      </c>
      <c r="D172" s="4" t="s">
        <v>254</v>
      </c>
      <c r="E172" s="4">
        <v>100</v>
      </c>
      <c r="F172" s="49">
        <f>F173</f>
        <v>0</v>
      </c>
      <c r="G172" s="15">
        <f>G173</f>
        <v>0</v>
      </c>
      <c r="H172" s="62"/>
      <c r="I172" s="72">
        <f aca="true" t="shared" si="18" ref="I172:I179">G172-F172</f>
        <v>0</v>
      </c>
      <c r="J172" s="348"/>
      <c r="K172" s="117"/>
      <c r="L172" s="213"/>
    </row>
    <row r="173" spans="1:12" ht="37.5" customHeight="1" hidden="1">
      <c r="A173" s="321" t="s">
        <v>262</v>
      </c>
      <c r="B173" s="4" t="s">
        <v>66</v>
      </c>
      <c r="C173" s="4">
        <v>13</v>
      </c>
      <c r="D173" s="4" t="s">
        <v>254</v>
      </c>
      <c r="E173" s="4">
        <v>200</v>
      </c>
      <c r="F173" s="49"/>
      <c r="G173" s="15"/>
      <c r="H173" s="62"/>
      <c r="I173" s="72">
        <f t="shared" si="18"/>
        <v>0</v>
      </c>
      <c r="J173" s="348"/>
      <c r="K173" s="117"/>
      <c r="L173" s="213"/>
    </row>
    <row r="174" spans="1:12" ht="112.5" hidden="1">
      <c r="A174" s="320" t="s">
        <v>61</v>
      </c>
      <c r="B174" s="12">
        <v>11</v>
      </c>
      <c r="C174" s="12" t="s">
        <v>69</v>
      </c>
      <c r="D174" s="12"/>
      <c r="E174" s="12"/>
      <c r="F174" s="13">
        <f>SUM(F175:F175)</f>
        <v>0</v>
      </c>
      <c r="G174" s="13">
        <f>SUM(G175:G175)</f>
        <v>3999.5</v>
      </c>
      <c r="H174" s="62" t="e">
        <f aca="true" t="shared" si="19" ref="H174:H179">G174/F174</f>
        <v>#DIV/0!</v>
      </c>
      <c r="I174" s="72">
        <f t="shared" si="18"/>
        <v>3999.5</v>
      </c>
      <c r="J174" s="348"/>
      <c r="K174" s="117"/>
      <c r="L174" s="213"/>
    </row>
    <row r="175" spans="1:12" ht="37.5" hidden="1">
      <c r="A175" s="321" t="s">
        <v>104</v>
      </c>
      <c r="B175" s="4">
        <v>11</v>
      </c>
      <c r="C175" s="4" t="s">
        <v>69</v>
      </c>
      <c r="D175" s="4" t="s">
        <v>105</v>
      </c>
      <c r="E175" s="4" t="s">
        <v>103</v>
      </c>
      <c r="F175" s="49"/>
      <c r="G175" s="13">
        <v>3999.5</v>
      </c>
      <c r="H175" s="62" t="e">
        <f t="shared" si="19"/>
        <v>#DIV/0!</v>
      </c>
      <c r="I175" s="72">
        <f t="shared" si="18"/>
        <v>3999.5</v>
      </c>
      <c r="J175" s="348"/>
      <c r="K175" s="117"/>
      <c r="L175" s="213"/>
    </row>
    <row r="176" spans="1:12" ht="30.75" customHeight="1" hidden="1">
      <c r="A176" s="329" t="s">
        <v>62</v>
      </c>
      <c r="B176" s="12">
        <v>11</v>
      </c>
      <c r="C176" s="12" t="s">
        <v>67</v>
      </c>
      <c r="D176" s="12"/>
      <c r="E176" s="12"/>
      <c r="F176" s="13">
        <f>F177+F179</f>
        <v>0</v>
      </c>
      <c r="G176" s="13">
        <f>G177+G179</f>
        <v>1387.2</v>
      </c>
      <c r="H176" s="62" t="e">
        <f t="shared" si="19"/>
        <v>#DIV/0!</v>
      </c>
      <c r="I176" s="72">
        <f t="shared" si="18"/>
        <v>1387.2</v>
      </c>
      <c r="J176" s="348"/>
      <c r="K176" s="117"/>
      <c r="L176" s="213"/>
    </row>
    <row r="177" spans="1:12" ht="18.75" hidden="1">
      <c r="A177" s="321" t="s">
        <v>65</v>
      </c>
      <c r="B177" s="4">
        <v>11</v>
      </c>
      <c r="C177" s="4" t="s">
        <v>67</v>
      </c>
      <c r="D177" s="4" t="s">
        <v>64</v>
      </c>
      <c r="E177" s="4"/>
      <c r="F177" s="15"/>
      <c r="G177" s="13">
        <f>G178</f>
        <v>894.2</v>
      </c>
      <c r="H177" s="62" t="e">
        <f t="shared" si="19"/>
        <v>#DIV/0!</v>
      </c>
      <c r="I177" s="72">
        <f t="shared" si="18"/>
        <v>894.2</v>
      </c>
      <c r="J177" s="348"/>
      <c r="K177" s="117"/>
      <c r="L177" s="213"/>
    </row>
    <row r="178" spans="1:12" ht="75" hidden="1">
      <c r="A178" s="321" t="s">
        <v>63</v>
      </c>
      <c r="B178" s="4">
        <v>11</v>
      </c>
      <c r="C178" s="4" t="s">
        <v>67</v>
      </c>
      <c r="D178" s="4" t="s">
        <v>64</v>
      </c>
      <c r="E178" s="4" t="s">
        <v>90</v>
      </c>
      <c r="F178" s="49"/>
      <c r="G178" s="13">
        <v>894.2</v>
      </c>
      <c r="H178" s="62" t="e">
        <f t="shared" si="19"/>
        <v>#DIV/0!</v>
      </c>
      <c r="I178" s="72">
        <f t="shared" si="18"/>
        <v>894.2</v>
      </c>
      <c r="J178" s="348"/>
      <c r="K178" s="117"/>
      <c r="L178" s="213"/>
    </row>
    <row r="179" spans="1:12" ht="56.25" hidden="1">
      <c r="A179" s="321" t="s">
        <v>15</v>
      </c>
      <c r="B179" s="4">
        <v>11</v>
      </c>
      <c r="C179" s="4" t="s">
        <v>67</v>
      </c>
      <c r="D179" s="4" t="s">
        <v>16</v>
      </c>
      <c r="E179" s="4" t="s">
        <v>90</v>
      </c>
      <c r="F179" s="49"/>
      <c r="G179" s="15">
        <v>493</v>
      </c>
      <c r="H179" s="62" t="e">
        <f t="shared" si="19"/>
        <v>#DIV/0!</v>
      </c>
      <c r="I179" s="72">
        <f t="shared" si="18"/>
        <v>493</v>
      </c>
      <c r="J179" s="348"/>
      <c r="K179" s="117"/>
      <c r="L179" s="213"/>
    </row>
    <row r="180" spans="1:12" ht="23.25" customHeight="1" hidden="1">
      <c r="A180" s="322" t="s">
        <v>55</v>
      </c>
      <c r="B180" s="42"/>
      <c r="C180" s="42"/>
      <c r="D180" s="42"/>
      <c r="E180" s="42"/>
      <c r="F180" s="45" t="e">
        <f>F184+F185+#REF!+#REF!+#REF!+#REF!+#REF!+#REF!+F181</f>
        <v>#REF!</v>
      </c>
      <c r="G180" s="45" t="e">
        <f>G184+G185+#REF!+#REF!+#REF!+#REF!+#REF!+#REF!+G181</f>
        <v>#REF!</v>
      </c>
      <c r="H180" s="45" t="e">
        <f>H184+H185+#REF!+#REF!+#REF!+#REF!+#REF!+#REF!+H181</f>
        <v>#DIV/0!</v>
      </c>
      <c r="I180" s="84" t="e">
        <f>I184+I185+#REF!+#REF!+#REF!+#REF!+#REF!+#REF!+I181</f>
        <v>#REF!</v>
      </c>
      <c r="J180" s="353"/>
      <c r="K180" s="302">
        <f>SUM(K182:K194)+K195+K197</f>
        <v>0</v>
      </c>
      <c r="L180" s="127">
        <f>SUM(L182:L194)+L195+L197</f>
        <v>47477.899999999994</v>
      </c>
    </row>
    <row r="181" spans="1:12" ht="1.5" customHeight="1" hidden="1">
      <c r="A181" s="321" t="s">
        <v>184</v>
      </c>
      <c r="B181" s="4" t="s">
        <v>66</v>
      </c>
      <c r="C181" s="4" t="s">
        <v>174</v>
      </c>
      <c r="D181" s="4" t="s">
        <v>118</v>
      </c>
      <c r="E181" s="4">
        <v>540</v>
      </c>
      <c r="F181" s="49">
        <v>67.9</v>
      </c>
      <c r="G181" s="15">
        <f>G184</f>
        <v>20</v>
      </c>
      <c r="H181" s="62"/>
      <c r="I181" s="72">
        <f aca="true" t="shared" si="20" ref="I181:I196">G181-F181</f>
        <v>-47.900000000000006</v>
      </c>
      <c r="J181" s="348"/>
      <c r="K181" s="117"/>
      <c r="L181" s="213"/>
    </row>
    <row r="182" spans="1:12" ht="54.75" customHeight="1" hidden="1">
      <c r="A182" s="321" t="s">
        <v>231</v>
      </c>
      <c r="B182" s="4" t="s">
        <v>176</v>
      </c>
      <c r="C182" s="4">
        <v>13</v>
      </c>
      <c r="D182" s="4" t="s">
        <v>264</v>
      </c>
      <c r="E182" s="4">
        <v>530</v>
      </c>
      <c r="F182" s="13"/>
      <c r="G182" s="49">
        <v>4323.5</v>
      </c>
      <c r="H182" s="62" t="e">
        <f>G182/F182</f>
        <v>#DIV/0!</v>
      </c>
      <c r="I182" s="72">
        <f t="shared" si="20"/>
        <v>4323.5</v>
      </c>
      <c r="J182" s="348"/>
      <c r="K182" s="117"/>
      <c r="L182" s="213">
        <v>211</v>
      </c>
    </row>
    <row r="183" spans="1:12" ht="39.75" customHeight="1" hidden="1">
      <c r="A183" s="321" t="s">
        <v>210</v>
      </c>
      <c r="B183" s="12" t="s">
        <v>68</v>
      </c>
      <c r="C183" s="33" t="s">
        <v>211</v>
      </c>
      <c r="D183" s="12">
        <v>5223900</v>
      </c>
      <c r="E183" s="12">
        <v>520</v>
      </c>
      <c r="F183" s="13">
        <v>0</v>
      </c>
      <c r="G183" s="15">
        <v>20</v>
      </c>
      <c r="H183" s="62" t="e">
        <f>G183/F183</f>
        <v>#DIV/0!</v>
      </c>
      <c r="I183" s="72">
        <f t="shared" si="20"/>
        <v>20</v>
      </c>
      <c r="J183" s="348"/>
      <c r="K183" s="117"/>
      <c r="L183" s="213"/>
    </row>
    <row r="184" spans="1:12" ht="57" customHeight="1" hidden="1">
      <c r="A184" s="321" t="s">
        <v>203</v>
      </c>
      <c r="B184" s="12" t="s">
        <v>68</v>
      </c>
      <c r="C184" s="12" t="s">
        <v>74</v>
      </c>
      <c r="D184" s="12">
        <v>1001299</v>
      </c>
      <c r="E184" s="12">
        <v>520</v>
      </c>
      <c r="F184" s="13">
        <v>0</v>
      </c>
      <c r="G184" s="15">
        <v>20</v>
      </c>
      <c r="H184" s="62" t="e">
        <f>G184/F184</f>
        <v>#DIV/0!</v>
      </c>
      <c r="I184" s="72">
        <f t="shared" si="20"/>
        <v>20</v>
      </c>
      <c r="J184" s="348"/>
      <c r="K184" s="117"/>
      <c r="L184" s="213"/>
    </row>
    <row r="185" spans="1:12" ht="56.25" customHeight="1" hidden="1">
      <c r="A185" s="321" t="s">
        <v>230</v>
      </c>
      <c r="B185" s="4" t="s">
        <v>175</v>
      </c>
      <c r="C185" s="4" t="s">
        <v>67</v>
      </c>
      <c r="D185" s="4" t="s">
        <v>265</v>
      </c>
      <c r="E185" s="4">
        <v>530</v>
      </c>
      <c r="F185" s="13">
        <v>1067.2</v>
      </c>
      <c r="G185" s="49">
        <v>4323.5</v>
      </c>
      <c r="H185" s="62">
        <f>G185/F185</f>
        <v>4.051255622188905</v>
      </c>
      <c r="I185" s="72">
        <f t="shared" si="20"/>
        <v>3256.3</v>
      </c>
      <c r="J185" s="348"/>
      <c r="K185" s="117"/>
      <c r="L185" s="213">
        <v>1271.9</v>
      </c>
    </row>
    <row r="186" spans="1:12" ht="116.25" customHeight="1" hidden="1">
      <c r="A186" s="321" t="s">
        <v>437</v>
      </c>
      <c r="B186" s="4" t="s">
        <v>67</v>
      </c>
      <c r="C186" s="4" t="s">
        <v>71</v>
      </c>
      <c r="D186" s="4" t="s">
        <v>266</v>
      </c>
      <c r="E186" s="4">
        <v>540</v>
      </c>
      <c r="F186" s="13">
        <v>62.6</v>
      </c>
      <c r="G186" s="49">
        <v>4323.5</v>
      </c>
      <c r="H186" s="62">
        <f>G186/F186</f>
        <v>69.06549520766772</v>
      </c>
      <c r="I186" s="72">
        <f t="shared" si="20"/>
        <v>4260.9</v>
      </c>
      <c r="J186" s="348"/>
      <c r="K186" s="117"/>
      <c r="L186" s="213"/>
    </row>
    <row r="187" spans="1:12" ht="117.75" customHeight="1" hidden="1">
      <c r="A187" s="321" t="s">
        <v>430</v>
      </c>
      <c r="B187" s="4" t="s">
        <v>142</v>
      </c>
      <c r="C187" s="4" t="s">
        <v>71</v>
      </c>
      <c r="D187" s="4" t="s">
        <v>266</v>
      </c>
      <c r="E187" s="4">
        <v>540</v>
      </c>
      <c r="F187" s="13">
        <v>747.7</v>
      </c>
      <c r="G187" s="15">
        <v>450</v>
      </c>
      <c r="H187" s="62"/>
      <c r="I187" s="72">
        <f t="shared" si="20"/>
        <v>-297.70000000000005</v>
      </c>
      <c r="J187" s="348"/>
      <c r="K187" s="117"/>
      <c r="L187" s="213">
        <v>9802.7</v>
      </c>
    </row>
    <row r="188" spans="1:12" ht="61.5" customHeight="1" hidden="1">
      <c r="A188" s="321" t="s">
        <v>268</v>
      </c>
      <c r="B188" s="4" t="s">
        <v>142</v>
      </c>
      <c r="C188" s="4" t="s">
        <v>71</v>
      </c>
      <c r="D188" s="4" t="s">
        <v>267</v>
      </c>
      <c r="E188" s="4">
        <v>521</v>
      </c>
      <c r="F188" s="13">
        <v>747.7</v>
      </c>
      <c r="G188" s="15">
        <v>450</v>
      </c>
      <c r="H188" s="62"/>
      <c r="I188" s="72">
        <f t="shared" si="20"/>
        <v>-297.70000000000005</v>
      </c>
      <c r="J188" s="348"/>
      <c r="K188" s="117"/>
      <c r="L188" s="213">
        <v>4183.7</v>
      </c>
    </row>
    <row r="189" spans="1:12" ht="114.75" customHeight="1" hidden="1">
      <c r="A189" s="321" t="s">
        <v>431</v>
      </c>
      <c r="B189" s="4" t="s">
        <v>68</v>
      </c>
      <c r="C189" s="4">
        <v>12</v>
      </c>
      <c r="D189" s="4" t="s">
        <v>266</v>
      </c>
      <c r="E189" s="4">
        <v>540</v>
      </c>
      <c r="F189" s="13">
        <v>747.7</v>
      </c>
      <c r="G189" s="15">
        <v>450</v>
      </c>
      <c r="H189" s="62"/>
      <c r="I189" s="72">
        <f t="shared" si="20"/>
        <v>-297.70000000000005</v>
      </c>
      <c r="J189" s="348"/>
      <c r="K189" s="117"/>
      <c r="L189" s="213">
        <v>127</v>
      </c>
    </row>
    <row r="190" spans="1:12" ht="123" customHeight="1" hidden="1">
      <c r="A190" s="321" t="s">
        <v>227</v>
      </c>
      <c r="B190" s="4" t="s">
        <v>72</v>
      </c>
      <c r="C190" s="4" t="s">
        <v>67</v>
      </c>
      <c r="D190" s="4" t="s">
        <v>266</v>
      </c>
      <c r="E190" s="4">
        <v>540</v>
      </c>
      <c r="F190" s="13">
        <v>747.7</v>
      </c>
      <c r="G190" s="15">
        <v>450</v>
      </c>
      <c r="H190" s="62"/>
      <c r="I190" s="72">
        <f t="shared" si="20"/>
        <v>-297.70000000000005</v>
      </c>
      <c r="J190" s="348"/>
      <c r="K190" s="117"/>
      <c r="L190" s="213">
        <v>278</v>
      </c>
    </row>
    <row r="191" spans="1:12" ht="123" customHeight="1" hidden="1">
      <c r="A191" s="321" t="s">
        <v>228</v>
      </c>
      <c r="B191" s="4" t="s">
        <v>72</v>
      </c>
      <c r="C191" s="4" t="s">
        <v>67</v>
      </c>
      <c r="D191" s="4" t="s">
        <v>266</v>
      </c>
      <c r="E191" s="4">
        <v>540</v>
      </c>
      <c r="F191" s="13">
        <v>747.7</v>
      </c>
      <c r="G191" s="15">
        <v>450</v>
      </c>
      <c r="H191" s="62"/>
      <c r="I191" s="72">
        <f t="shared" si="20"/>
        <v>-297.70000000000005</v>
      </c>
      <c r="J191" s="348"/>
      <c r="K191" s="117"/>
      <c r="L191" s="213">
        <v>395</v>
      </c>
    </row>
    <row r="192" spans="1:12" ht="111.75" customHeight="1" hidden="1">
      <c r="A192" s="321" t="s">
        <v>432</v>
      </c>
      <c r="B192" s="4" t="s">
        <v>70</v>
      </c>
      <c r="C192" s="4" t="s">
        <v>66</v>
      </c>
      <c r="D192" s="4" t="s">
        <v>427</v>
      </c>
      <c r="E192" s="4">
        <v>540</v>
      </c>
      <c r="F192" s="13">
        <v>62.6</v>
      </c>
      <c r="G192" s="49">
        <v>4323.5</v>
      </c>
      <c r="H192" s="62">
        <f>G192/F192</f>
        <v>69.06549520766772</v>
      </c>
      <c r="I192" s="72">
        <f t="shared" si="20"/>
        <v>4260.9</v>
      </c>
      <c r="J192" s="348"/>
      <c r="K192" s="117"/>
      <c r="L192" s="213">
        <v>729.6</v>
      </c>
    </row>
    <row r="193" spans="1:12" ht="111.75" customHeight="1" hidden="1">
      <c r="A193" s="321" t="s">
        <v>433</v>
      </c>
      <c r="B193" s="4" t="s">
        <v>70</v>
      </c>
      <c r="C193" s="4" t="s">
        <v>68</v>
      </c>
      <c r="D193" s="4" t="s">
        <v>426</v>
      </c>
      <c r="E193" s="4">
        <v>540</v>
      </c>
      <c r="F193" s="13">
        <v>62.6</v>
      </c>
      <c r="G193" s="49">
        <v>4323.5</v>
      </c>
      <c r="H193" s="62">
        <f>G193/F193</f>
        <v>69.06549520766772</v>
      </c>
      <c r="I193" s="72">
        <f t="shared" si="20"/>
        <v>4260.9</v>
      </c>
      <c r="J193" s="348"/>
      <c r="K193" s="117"/>
      <c r="L193" s="213">
        <v>71</v>
      </c>
    </row>
    <row r="194" spans="1:12" ht="96" customHeight="1" hidden="1">
      <c r="A194" s="321" t="s">
        <v>274</v>
      </c>
      <c r="B194" s="4">
        <v>10</v>
      </c>
      <c r="C194" s="4" t="s">
        <v>66</v>
      </c>
      <c r="D194" s="4" t="s">
        <v>421</v>
      </c>
      <c r="E194" s="4">
        <v>540</v>
      </c>
      <c r="F194" s="13">
        <v>62.6</v>
      </c>
      <c r="G194" s="49">
        <v>4323.5</v>
      </c>
      <c r="H194" s="62">
        <f>G194/F194</f>
        <v>69.06549520766772</v>
      </c>
      <c r="I194" s="72">
        <f t="shared" si="20"/>
        <v>4260.9</v>
      </c>
      <c r="J194" s="348"/>
      <c r="K194" s="117"/>
      <c r="L194" s="213">
        <v>0</v>
      </c>
    </row>
    <row r="195" spans="1:12" ht="27" customHeight="1" hidden="1">
      <c r="A195" s="321" t="s">
        <v>233</v>
      </c>
      <c r="B195" s="12">
        <v>13</v>
      </c>
      <c r="C195" s="12" t="s">
        <v>66</v>
      </c>
      <c r="D195" s="4"/>
      <c r="E195" s="4"/>
      <c r="F195" s="13">
        <v>62.6</v>
      </c>
      <c r="G195" s="49">
        <v>4323.5</v>
      </c>
      <c r="H195" s="62">
        <f>G195/F195</f>
        <v>69.06549520766772</v>
      </c>
      <c r="I195" s="72">
        <f t="shared" si="20"/>
        <v>4260.9</v>
      </c>
      <c r="J195" s="348"/>
      <c r="K195" s="299">
        <f>K196</f>
        <v>0</v>
      </c>
      <c r="L195" s="122">
        <f>L196</f>
        <v>42</v>
      </c>
    </row>
    <row r="196" spans="1:12" ht="22.5" customHeight="1" hidden="1">
      <c r="A196" s="321" t="s">
        <v>234</v>
      </c>
      <c r="B196" s="4">
        <v>13</v>
      </c>
      <c r="C196" s="4" t="s">
        <v>66</v>
      </c>
      <c r="D196" s="4" t="s">
        <v>235</v>
      </c>
      <c r="E196" s="4">
        <v>730</v>
      </c>
      <c r="F196" s="13">
        <v>62.6</v>
      </c>
      <c r="G196" s="49">
        <v>4323.5</v>
      </c>
      <c r="H196" s="62">
        <f>G196/F196</f>
        <v>69.06549520766772</v>
      </c>
      <c r="I196" s="72">
        <f t="shared" si="20"/>
        <v>4260.9</v>
      </c>
      <c r="J196" s="348"/>
      <c r="K196" s="117"/>
      <c r="L196" s="213">
        <v>42</v>
      </c>
    </row>
    <row r="197" spans="1:12" ht="37.5" customHeight="1" hidden="1">
      <c r="A197" s="320" t="s">
        <v>56</v>
      </c>
      <c r="B197" s="12">
        <v>14</v>
      </c>
      <c r="C197" s="33" t="s">
        <v>218</v>
      </c>
      <c r="D197" s="12"/>
      <c r="E197" s="12"/>
      <c r="F197" s="13">
        <f>F200</f>
        <v>17603</v>
      </c>
      <c r="G197" s="13">
        <f>G200</f>
        <v>10946.9</v>
      </c>
      <c r="H197" s="13">
        <f>H200</f>
        <v>0.6218769527921377</v>
      </c>
      <c r="I197" s="81">
        <f>I200</f>
        <v>-6656.1</v>
      </c>
      <c r="J197" s="298"/>
      <c r="K197" s="300">
        <f>K200+K201</f>
        <v>0</v>
      </c>
      <c r="L197" s="121">
        <f>L200+L201</f>
        <v>30366</v>
      </c>
    </row>
    <row r="198" spans="1:12" ht="37.5" hidden="1">
      <c r="A198" s="321" t="s">
        <v>57</v>
      </c>
      <c r="B198" s="4">
        <v>14</v>
      </c>
      <c r="C198" s="4" t="s">
        <v>66</v>
      </c>
      <c r="D198" s="4" t="s">
        <v>58</v>
      </c>
      <c r="E198" s="4"/>
      <c r="F198" s="15"/>
      <c r="G198" s="13">
        <f>G199</f>
        <v>10946.9</v>
      </c>
      <c r="H198" s="62" t="e">
        <f>G198/F198</f>
        <v>#DIV/0!</v>
      </c>
      <c r="I198" s="72">
        <f>G198-F198</f>
        <v>10946.9</v>
      </c>
      <c r="J198" s="348"/>
      <c r="K198" s="117"/>
      <c r="L198" s="213"/>
    </row>
    <row r="199" spans="1:12" ht="37.5" hidden="1">
      <c r="A199" s="321" t="s">
        <v>57</v>
      </c>
      <c r="B199" s="4">
        <v>14</v>
      </c>
      <c r="C199" s="4" t="s">
        <v>66</v>
      </c>
      <c r="D199" s="4" t="s">
        <v>59</v>
      </c>
      <c r="E199" s="4"/>
      <c r="F199" s="15"/>
      <c r="G199" s="15">
        <f>G200</f>
        <v>10946.9</v>
      </c>
      <c r="H199" s="62" t="e">
        <f>G199/F199</f>
        <v>#DIV/0!</v>
      </c>
      <c r="I199" s="72">
        <f>G199-F199</f>
        <v>10946.9</v>
      </c>
      <c r="J199" s="348"/>
      <c r="K199" s="117"/>
      <c r="L199" s="213"/>
    </row>
    <row r="200" spans="1:12" ht="45" customHeight="1" hidden="1">
      <c r="A200" s="321" t="s">
        <v>60</v>
      </c>
      <c r="B200" s="4">
        <v>14</v>
      </c>
      <c r="C200" s="4" t="s">
        <v>66</v>
      </c>
      <c r="D200" s="4" t="s">
        <v>271</v>
      </c>
      <c r="E200" s="4">
        <v>510</v>
      </c>
      <c r="F200" s="49">
        <v>17603</v>
      </c>
      <c r="G200" s="15">
        <v>10946.9</v>
      </c>
      <c r="H200" s="62">
        <f>G200/F200</f>
        <v>0.6218769527921377</v>
      </c>
      <c r="I200" s="72">
        <f>G200-F200</f>
        <v>-6656.1</v>
      </c>
      <c r="J200" s="348"/>
      <c r="K200" s="117"/>
      <c r="L200" s="213">
        <v>5531.4</v>
      </c>
    </row>
    <row r="201" spans="1:12" ht="25.5" customHeight="1" hidden="1">
      <c r="A201" s="321" t="s">
        <v>272</v>
      </c>
      <c r="B201" s="12">
        <v>14</v>
      </c>
      <c r="C201" s="12" t="s">
        <v>69</v>
      </c>
      <c r="D201" s="4" t="s">
        <v>273</v>
      </c>
      <c r="E201" s="4">
        <v>510</v>
      </c>
      <c r="F201" s="63">
        <v>3274</v>
      </c>
      <c r="G201" s="15">
        <v>7513.7</v>
      </c>
      <c r="H201" s="62"/>
      <c r="I201" s="72">
        <f>G201-F201</f>
        <v>4239.7</v>
      </c>
      <c r="J201" s="348"/>
      <c r="K201" s="117"/>
      <c r="L201" s="213">
        <v>24834.6</v>
      </c>
    </row>
    <row r="202" spans="1:12" ht="48.75" customHeight="1" hidden="1">
      <c r="A202" s="330" t="s">
        <v>15</v>
      </c>
      <c r="B202" s="222"/>
      <c r="C202" s="222"/>
      <c r="D202" s="222"/>
      <c r="E202" s="222"/>
      <c r="F202" s="223">
        <f aca="true" t="shared" si="21" ref="F202:L202">F203+F204+F205</f>
        <v>1945.1999999999998</v>
      </c>
      <c r="G202" s="223">
        <f t="shared" si="21"/>
        <v>4891.5</v>
      </c>
      <c r="H202" s="223" t="e">
        <f t="shared" si="21"/>
        <v>#DIV/0!</v>
      </c>
      <c r="I202" s="224">
        <f t="shared" si="21"/>
        <v>2946.3</v>
      </c>
      <c r="J202" s="358"/>
      <c r="K202" s="308">
        <f t="shared" si="21"/>
        <v>0</v>
      </c>
      <c r="L202" s="225">
        <f t="shared" si="21"/>
        <v>2875.8999999999996</v>
      </c>
    </row>
    <row r="203" spans="1:12" ht="42.75" customHeight="1" hidden="1">
      <c r="A203" s="321" t="s">
        <v>179</v>
      </c>
      <c r="B203" s="4" t="s">
        <v>67</v>
      </c>
      <c r="C203" s="4" t="s">
        <v>142</v>
      </c>
      <c r="D203" s="4" t="s">
        <v>216</v>
      </c>
      <c r="E203" s="4">
        <v>100</v>
      </c>
      <c r="F203" s="49">
        <v>1147.3</v>
      </c>
      <c r="G203" s="15">
        <v>1630.5</v>
      </c>
      <c r="H203" s="62">
        <f>G203/F203</f>
        <v>1.4211627298875622</v>
      </c>
      <c r="I203" s="72">
        <f>G203-F203</f>
        <v>483.20000000000005</v>
      </c>
      <c r="J203" s="348"/>
      <c r="K203" s="117"/>
      <c r="L203" s="213">
        <v>1517.8</v>
      </c>
    </row>
    <row r="204" spans="1:12" ht="25.5" customHeight="1" hidden="1">
      <c r="A204" s="321" t="s">
        <v>17</v>
      </c>
      <c r="B204" s="4" t="s">
        <v>67</v>
      </c>
      <c r="C204" s="4" t="s">
        <v>142</v>
      </c>
      <c r="D204" s="4" t="s">
        <v>216</v>
      </c>
      <c r="E204" s="4">
        <v>200</v>
      </c>
      <c r="F204" s="49">
        <v>797.9</v>
      </c>
      <c r="G204" s="15">
        <v>1630.5</v>
      </c>
      <c r="H204" s="62">
        <f>G204/F204</f>
        <v>2.0434891590424864</v>
      </c>
      <c r="I204" s="72">
        <f>G204-F204</f>
        <v>832.6</v>
      </c>
      <c r="J204" s="348"/>
      <c r="K204" s="117"/>
      <c r="L204" s="213">
        <v>1292.1</v>
      </c>
    </row>
    <row r="205" spans="1:12" ht="30" customHeight="1" hidden="1" thickBot="1">
      <c r="A205" s="331" t="s">
        <v>17</v>
      </c>
      <c r="B205" s="39" t="s">
        <v>67</v>
      </c>
      <c r="C205" s="39" t="s">
        <v>142</v>
      </c>
      <c r="D205" s="39" t="s">
        <v>216</v>
      </c>
      <c r="E205" s="39">
        <v>850</v>
      </c>
      <c r="F205" s="155"/>
      <c r="G205" s="55">
        <v>1630.5</v>
      </c>
      <c r="H205" s="156" t="e">
        <f>G205/F205</f>
        <v>#DIV/0!</v>
      </c>
      <c r="I205" s="157">
        <f>G205-F205</f>
        <v>1630.5</v>
      </c>
      <c r="J205" s="359"/>
      <c r="K205" s="117"/>
      <c r="L205" s="213">
        <v>66</v>
      </c>
    </row>
    <row r="206" spans="1:12" ht="24" customHeight="1">
      <c r="A206" s="332" t="s">
        <v>5</v>
      </c>
      <c r="B206" s="244" t="s">
        <v>66</v>
      </c>
      <c r="C206" s="244"/>
      <c r="D206" s="244"/>
      <c r="E206" s="244"/>
      <c r="F206" s="245" t="e">
        <f>F207+F210+F216+#REF!+#REF!+F231+F219</f>
        <v>#REF!</v>
      </c>
      <c r="G206" s="245" t="e">
        <f>G207+G210+G216+#REF!+#REF!+G231+G219</f>
        <v>#REF!</v>
      </c>
      <c r="H206" s="245" t="e">
        <f>H207+H210+H216+#REF!+#REF!+H231+H219</f>
        <v>#REF!</v>
      </c>
      <c r="I206" s="246" t="e">
        <f>I207+I210+I216+#REF!+#REF!+I231+I219</f>
        <v>#REF!</v>
      </c>
      <c r="J206" s="360">
        <f>J210+J222+J227+J225</f>
        <v>2816.9</v>
      </c>
      <c r="K206" s="309" t="e">
        <f>K207+#REF!+K210+K216+#REF!+K227</f>
        <v>#REF!</v>
      </c>
      <c r="L206" s="219" t="e">
        <f>L207+#REF!+L210+L216+#REF!+L227</f>
        <v>#REF!</v>
      </c>
    </row>
    <row r="207" spans="1:12" ht="53.25" customHeight="1" hidden="1">
      <c r="A207" s="289" t="s">
        <v>92</v>
      </c>
      <c r="B207" s="227" t="s">
        <v>66</v>
      </c>
      <c r="C207" s="227" t="s">
        <v>69</v>
      </c>
      <c r="D207" s="227"/>
      <c r="E207" s="227"/>
      <c r="F207" s="228">
        <f aca="true" t="shared" si="22" ref="F207:K208">F208</f>
        <v>1290.8</v>
      </c>
      <c r="G207" s="228">
        <f t="shared" si="22"/>
        <v>822.8</v>
      </c>
      <c r="H207" s="228">
        <f t="shared" si="22"/>
        <v>0.6374341493647351</v>
      </c>
      <c r="I207" s="229">
        <f t="shared" si="22"/>
        <v>-468</v>
      </c>
      <c r="J207" s="361"/>
      <c r="K207" s="297">
        <f>K208</f>
        <v>0</v>
      </c>
      <c r="L207" s="126">
        <f>L208</f>
        <v>0</v>
      </c>
    </row>
    <row r="208" spans="1:12" ht="55.5" customHeight="1" hidden="1">
      <c r="A208" s="290" t="s">
        <v>93</v>
      </c>
      <c r="B208" s="236" t="s">
        <v>66</v>
      </c>
      <c r="C208" s="236" t="s">
        <v>69</v>
      </c>
      <c r="D208" s="236" t="s">
        <v>275</v>
      </c>
      <c r="E208" s="236"/>
      <c r="F208" s="238">
        <f t="shared" si="22"/>
        <v>1290.8</v>
      </c>
      <c r="G208" s="238">
        <f t="shared" si="22"/>
        <v>822.8</v>
      </c>
      <c r="H208" s="238">
        <f t="shared" si="22"/>
        <v>0.6374341493647351</v>
      </c>
      <c r="I208" s="247">
        <f t="shared" si="22"/>
        <v>-468</v>
      </c>
      <c r="J208" s="362"/>
      <c r="K208" s="92">
        <f t="shared" si="22"/>
        <v>0</v>
      </c>
      <c r="L208" s="120"/>
    </row>
    <row r="209" spans="1:12" ht="35.25" customHeight="1" hidden="1">
      <c r="A209" s="290" t="s">
        <v>94</v>
      </c>
      <c r="B209" s="236" t="s">
        <v>66</v>
      </c>
      <c r="C209" s="236" t="s">
        <v>69</v>
      </c>
      <c r="D209" s="236" t="s">
        <v>275</v>
      </c>
      <c r="E209" s="236">
        <v>100</v>
      </c>
      <c r="F209" s="238">
        <v>1290.8</v>
      </c>
      <c r="G209" s="234">
        <v>822.8</v>
      </c>
      <c r="H209" s="239">
        <f>G209/F209</f>
        <v>0.6374341493647351</v>
      </c>
      <c r="I209" s="240">
        <f>G209-F209</f>
        <v>-468</v>
      </c>
      <c r="J209" s="350"/>
      <c r="K209" s="117"/>
      <c r="L209" s="213"/>
    </row>
    <row r="210" spans="1:12" ht="78" customHeight="1">
      <c r="A210" s="289" t="s">
        <v>10</v>
      </c>
      <c r="B210" s="227" t="s">
        <v>66</v>
      </c>
      <c r="C210" s="227" t="s">
        <v>68</v>
      </c>
      <c r="D210" s="227"/>
      <c r="E210" s="248"/>
      <c r="F210" s="228" t="e">
        <f>#REF!</f>
        <v>#REF!</v>
      </c>
      <c r="G210" s="228" t="e">
        <f>#REF!</f>
        <v>#REF!</v>
      </c>
      <c r="H210" s="228" t="e">
        <f>#REF!</f>
        <v>#REF!</v>
      </c>
      <c r="I210" s="229" t="e">
        <f>#REF!</f>
        <v>#REF!</v>
      </c>
      <c r="J210" s="361">
        <f>J211</f>
        <v>1878.9</v>
      </c>
      <c r="K210" s="297">
        <f>K211+K215</f>
        <v>0</v>
      </c>
      <c r="L210" s="126">
        <f>L211+L215</f>
        <v>21089.199999999997</v>
      </c>
    </row>
    <row r="211" spans="1:12" ht="23.25" customHeight="1">
      <c r="A211" s="290" t="s">
        <v>278</v>
      </c>
      <c r="B211" s="233" t="s">
        <v>66</v>
      </c>
      <c r="C211" s="233" t="s">
        <v>68</v>
      </c>
      <c r="D211" s="233" t="s">
        <v>252</v>
      </c>
      <c r="E211" s="236"/>
      <c r="F211" s="238">
        <f>F212+F214+F215</f>
        <v>18092.7</v>
      </c>
      <c r="G211" s="238">
        <f aca="true" t="shared" si="23" ref="G211:L211">G212+G215</f>
        <v>30715</v>
      </c>
      <c r="H211" s="238" t="e">
        <f t="shared" si="23"/>
        <v>#DIV/0!</v>
      </c>
      <c r="I211" s="247">
        <f t="shared" si="23"/>
        <v>16770.5</v>
      </c>
      <c r="J211" s="362">
        <f>J212+J215+J213+J214</f>
        <v>1878.9</v>
      </c>
      <c r="K211" s="362">
        <f t="shared" si="23"/>
        <v>0</v>
      </c>
      <c r="L211" s="362">
        <f t="shared" si="23"/>
        <v>20163.1</v>
      </c>
    </row>
    <row r="212" spans="1:12" ht="76.5" customHeight="1">
      <c r="A212" s="290" t="s">
        <v>263</v>
      </c>
      <c r="B212" s="236" t="s">
        <v>66</v>
      </c>
      <c r="C212" s="236" t="s">
        <v>68</v>
      </c>
      <c r="D212" s="236" t="s">
        <v>252</v>
      </c>
      <c r="E212" s="236">
        <v>100</v>
      </c>
      <c r="F212" s="241">
        <v>13944.5</v>
      </c>
      <c r="G212" s="241">
        <v>15357.5</v>
      </c>
      <c r="H212" s="239">
        <f>G212/F212</f>
        <v>1.1013302735845674</v>
      </c>
      <c r="I212" s="240">
        <f>G212-F212</f>
        <v>1413</v>
      </c>
      <c r="J212" s="350">
        <v>413.4</v>
      </c>
      <c r="K212" s="117"/>
      <c r="L212" s="213">
        <v>19237</v>
      </c>
    </row>
    <row r="213" spans="1:12" ht="39" customHeight="1">
      <c r="A213" s="290" t="s">
        <v>262</v>
      </c>
      <c r="B213" s="236" t="s">
        <v>66</v>
      </c>
      <c r="C213" s="236" t="s">
        <v>68</v>
      </c>
      <c r="D213" s="236" t="s">
        <v>252</v>
      </c>
      <c r="E213" s="236">
        <v>200</v>
      </c>
      <c r="F213" s="241">
        <v>4148.2</v>
      </c>
      <c r="G213" s="241">
        <v>15357.5</v>
      </c>
      <c r="H213" s="239">
        <f>G213/F213</f>
        <v>3.702208186683381</v>
      </c>
      <c r="I213" s="240">
        <f>G213-F213</f>
        <v>11209.3</v>
      </c>
      <c r="J213" s="350">
        <v>797.7</v>
      </c>
      <c r="K213" s="117"/>
      <c r="L213" s="213">
        <v>5782.1</v>
      </c>
    </row>
    <row r="214" spans="1:12" ht="31.5">
      <c r="A214" s="290" t="s">
        <v>279</v>
      </c>
      <c r="B214" s="236" t="s">
        <v>66</v>
      </c>
      <c r="C214" s="236" t="s">
        <v>68</v>
      </c>
      <c r="D214" s="236" t="s">
        <v>252</v>
      </c>
      <c r="E214" s="236">
        <v>800</v>
      </c>
      <c r="F214" s="241">
        <v>4148.2</v>
      </c>
      <c r="G214" s="241">
        <v>15357.5</v>
      </c>
      <c r="H214" s="239">
        <f>G214/F214</f>
        <v>3.702208186683381</v>
      </c>
      <c r="I214" s="240">
        <f>G214-F214</f>
        <v>11209.3</v>
      </c>
      <c r="J214" s="350">
        <v>21.7</v>
      </c>
      <c r="K214" s="117"/>
      <c r="L214" s="213">
        <v>60.2</v>
      </c>
    </row>
    <row r="215" spans="1:12" ht="61.5" customHeight="1">
      <c r="A215" s="290" t="s">
        <v>282</v>
      </c>
      <c r="B215" s="233" t="s">
        <v>66</v>
      </c>
      <c r="C215" s="233" t="s">
        <v>68</v>
      </c>
      <c r="D215" s="233" t="s">
        <v>281</v>
      </c>
      <c r="E215" s="236">
        <v>100</v>
      </c>
      <c r="F215" s="241">
        <v>0</v>
      </c>
      <c r="G215" s="241">
        <v>15357.5</v>
      </c>
      <c r="H215" s="239" t="e">
        <f>G215/F215</f>
        <v>#DIV/0!</v>
      </c>
      <c r="I215" s="240">
        <f>G215-F215</f>
        <v>15357.5</v>
      </c>
      <c r="J215" s="350">
        <v>646.1</v>
      </c>
      <c r="K215" s="117"/>
      <c r="L215" s="213">
        <v>926.1</v>
      </c>
    </row>
    <row r="216" spans="1:12" ht="18.75" hidden="1">
      <c r="A216" s="289" t="s">
        <v>12</v>
      </c>
      <c r="B216" s="227" t="s">
        <v>66</v>
      </c>
      <c r="C216" s="227" t="s">
        <v>72</v>
      </c>
      <c r="D216" s="248"/>
      <c r="E216" s="248"/>
      <c r="F216" s="228">
        <f aca="true" t="shared" si="24" ref="F216:K217">F217</f>
        <v>17.1</v>
      </c>
      <c r="G216" s="228">
        <f t="shared" si="24"/>
        <v>0</v>
      </c>
      <c r="H216" s="228">
        <f t="shared" si="24"/>
        <v>0</v>
      </c>
      <c r="I216" s="229">
        <f t="shared" si="24"/>
        <v>-17.1</v>
      </c>
      <c r="J216" s="361"/>
      <c r="K216" s="297">
        <f>K217</f>
        <v>0</v>
      </c>
      <c r="L216" s="126">
        <f>L217</f>
        <v>0</v>
      </c>
    </row>
    <row r="217" spans="1:12" ht="0.75" customHeight="1" hidden="1">
      <c r="A217" s="290" t="s">
        <v>284</v>
      </c>
      <c r="B217" s="233" t="s">
        <v>66</v>
      </c>
      <c r="C217" s="233" t="s">
        <v>72</v>
      </c>
      <c r="D217" s="233" t="s">
        <v>283</v>
      </c>
      <c r="E217" s="236"/>
      <c r="F217" s="238">
        <f t="shared" si="24"/>
        <v>17.1</v>
      </c>
      <c r="G217" s="238">
        <f t="shared" si="24"/>
        <v>0</v>
      </c>
      <c r="H217" s="238">
        <f t="shared" si="24"/>
        <v>0</v>
      </c>
      <c r="I217" s="247">
        <f t="shared" si="24"/>
        <v>-17.1</v>
      </c>
      <c r="J217" s="362"/>
      <c r="K217" s="92">
        <f t="shared" si="24"/>
        <v>0</v>
      </c>
      <c r="L217" s="120"/>
    </row>
    <row r="218" spans="1:12" ht="31.5" hidden="1">
      <c r="A218" s="290" t="s">
        <v>9</v>
      </c>
      <c r="B218" s="236" t="s">
        <v>66</v>
      </c>
      <c r="C218" s="236" t="s">
        <v>72</v>
      </c>
      <c r="D218" s="236" t="s">
        <v>283</v>
      </c>
      <c r="E218" s="236">
        <v>200</v>
      </c>
      <c r="F218" s="241">
        <v>17.1</v>
      </c>
      <c r="G218" s="234"/>
      <c r="H218" s="239">
        <f>G218/F218</f>
        <v>0</v>
      </c>
      <c r="I218" s="240">
        <f aca="true" t="shared" si="25" ref="I218:I234">G218-F218</f>
        <v>-17.1</v>
      </c>
      <c r="J218" s="350"/>
      <c r="K218" s="117">
        <v>0</v>
      </c>
      <c r="L218" s="213"/>
    </row>
    <row r="219" spans="1:12" ht="31.5" hidden="1">
      <c r="A219" s="290" t="s">
        <v>107</v>
      </c>
      <c r="B219" s="236" t="s">
        <v>66</v>
      </c>
      <c r="C219" s="236" t="s">
        <v>75</v>
      </c>
      <c r="D219" s="236" t="s">
        <v>108</v>
      </c>
      <c r="E219" s="236">
        <v>200</v>
      </c>
      <c r="F219" s="234">
        <v>300</v>
      </c>
      <c r="G219" s="234" t="e">
        <f>G220+#REF!</f>
        <v>#REF!</v>
      </c>
      <c r="H219" s="239" t="e">
        <f>G219/F219</f>
        <v>#REF!</v>
      </c>
      <c r="I219" s="240" t="e">
        <f t="shared" si="25"/>
        <v>#REF!</v>
      </c>
      <c r="J219" s="350"/>
      <c r="K219" s="117"/>
      <c r="L219" s="213"/>
    </row>
    <row r="220" spans="1:12" ht="31.5" hidden="1">
      <c r="A220" s="290" t="s">
        <v>109</v>
      </c>
      <c r="B220" s="236" t="s">
        <v>66</v>
      </c>
      <c r="C220" s="236" t="s">
        <v>75</v>
      </c>
      <c r="D220" s="236" t="s">
        <v>108</v>
      </c>
      <c r="E220" s="236">
        <v>500</v>
      </c>
      <c r="F220" s="238"/>
      <c r="G220" s="238"/>
      <c r="H220" s="239"/>
      <c r="I220" s="240">
        <f t="shared" si="25"/>
        <v>0</v>
      </c>
      <c r="J220" s="350"/>
      <c r="K220" s="117"/>
      <c r="L220" s="213"/>
    </row>
    <row r="221" spans="1:12" ht="18" hidden="1">
      <c r="A221" s="290" t="s">
        <v>462</v>
      </c>
      <c r="B221" s="236" t="s">
        <v>66</v>
      </c>
      <c r="C221" s="236" t="s">
        <v>68</v>
      </c>
      <c r="D221" s="236" t="s">
        <v>463</v>
      </c>
      <c r="E221" s="236">
        <v>200</v>
      </c>
      <c r="F221" s="238"/>
      <c r="G221" s="238"/>
      <c r="H221" s="239"/>
      <c r="I221" s="240"/>
      <c r="J221" s="350">
        <v>0</v>
      </c>
      <c r="K221" s="117"/>
      <c r="L221" s="213"/>
    </row>
    <row r="222" spans="1:12" ht="82.5" customHeight="1">
      <c r="A222" s="373" t="s">
        <v>13</v>
      </c>
      <c r="B222" s="374" t="s">
        <v>66</v>
      </c>
      <c r="C222" s="374" t="s">
        <v>74</v>
      </c>
      <c r="D222" s="374" t="s">
        <v>266</v>
      </c>
      <c r="E222" s="374">
        <v>500</v>
      </c>
      <c r="F222" s="375"/>
      <c r="G222" s="375"/>
      <c r="H222" s="376"/>
      <c r="I222" s="377"/>
      <c r="J222" s="378">
        <v>0.9</v>
      </c>
      <c r="K222" s="117"/>
      <c r="L222" s="213"/>
    </row>
    <row r="223" spans="1:12" ht="36" customHeight="1" hidden="1">
      <c r="A223" s="323" t="s">
        <v>107</v>
      </c>
      <c r="B223" s="233" t="s">
        <v>66</v>
      </c>
      <c r="C223" s="233" t="s">
        <v>75</v>
      </c>
      <c r="D223" s="233"/>
      <c r="E223" s="233"/>
      <c r="F223" s="234"/>
      <c r="G223" s="234"/>
      <c r="H223" s="263"/>
      <c r="I223" s="264"/>
      <c r="J223" s="367">
        <v>0</v>
      </c>
      <c r="K223" s="117"/>
      <c r="L223" s="213"/>
    </row>
    <row r="224" spans="1:12" ht="1.5" customHeight="1" thickBot="1">
      <c r="A224" s="290" t="s">
        <v>467</v>
      </c>
      <c r="B224" s="236" t="s">
        <v>66</v>
      </c>
      <c r="C224" s="236" t="s">
        <v>75</v>
      </c>
      <c r="D224" s="236" t="s">
        <v>466</v>
      </c>
      <c r="E224" s="236">
        <v>200</v>
      </c>
      <c r="F224" s="238"/>
      <c r="G224" s="238"/>
      <c r="H224" s="239"/>
      <c r="I224" s="240"/>
      <c r="J224" s="385">
        <v>0</v>
      </c>
      <c r="K224" s="117"/>
      <c r="L224" s="213"/>
    </row>
    <row r="225" spans="1:12" ht="42" customHeight="1">
      <c r="A225" s="381" t="s">
        <v>477</v>
      </c>
      <c r="B225" s="374" t="s">
        <v>66</v>
      </c>
      <c r="C225" s="374">
        <v>11</v>
      </c>
      <c r="D225" s="382"/>
      <c r="E225" s="374"/>
      <c r="F225" s="374"/>
      <c r="G225" s="375"/>
      <c r="H225" s="375"/>
      <c r="I225" s="384"/>
      <c r="J225" s="386">
        <v>3</v>
      </c>
      <c r="K225" s="380">
        <v>0</v>
      </c>
      <c r="L225" s="213"/>
    </row>
    <row r="226" spans="1:12" ht="42" customHeight="1" thickBot="1">
      <c r="A226" s="391" t="s">
        <v>478</v>
      </c>
      <c r="B226" s="392" t="s">
        <v>66</v>
      </c>
      <c r="C226" s="392">
        <v>11</v>
      </c>
      <c r="D226" s="393" t="s">
        <v>306</v>
      </c>
      <c r="E226" s="392"/>
      <c r="F226" s="392"/>
      <c r="G226" s="394"/>
      <c r="H226" s="394"/>
      <c r="I226" s="395"/>
      <c r="J226" s="396">
        <v>3</v>
      </c>
      <c r="K226" s="380"/>
      <c r="L226" s="213"/>
    </row>
    <row r="227" spans="1:12" ht="31.5" customHeight="1">
      <c r="A227" s="289" t="s">
        <v>261</v>
      </c>
      <c r="B227" s="227" t="s">
        <v>66</v>
      </c>
      <c r="C227" s="227">
        <v>13</v>
      </c>
      <c r="D227" s="248"/>
      <c r="E227" s="248"/>
      <c r="F227" s="228"/>
      <c r="G227" s="228"/>
      <c r="H227" s="250" t="e">
        <f>G227/F227</f>
        <v>#DIV/0!</v>
      </c>
      <c r="I227" s="251">
        <f t="shared" si="25"/>
        <v>0</v>
      </c>
      <c r="J227" s="369">
        <f>J228</f>
        <v>934.1</v>
      </c>
      <c r="K227" s="310" t="e">
        <f>K228+K231+K235</f>
        <v>#REF!</v>
      </c>
      <c r="L227" s="220" t="e">
        <f>L228+L231+L235</f>
        <v>#REF!</v>
      </c>
    </row>
    <row r="228" spans="1:12" ht="36.75" customHeight="1">
      <c r="A228" s="290" t="s">
        <v>286</v>
      </c>
      <c r="B228" s="236" t="s">
        <v>66</v>
      </c>
      <c r="C228" s="236">
        <v>13</v>
      </c>
      <c r="D228" s="236" t="s">
        <v>293</v>
      </c>
      <c r="E228" s="236"/>
      <c r="F228" s="238">
        <v>349.5</v>
      </c>
      <c r="G228" s="238" t="e">
        <f>#REF!</f>
        <v>#REF!</v>
      </c>
      <c r="H228" s="239" t="e">
        <f>G228/F228</f>
        <v>#REF!</v>
      </c>
      <c r="I228" s="240" t="e">
        <f t="shared" si="25"/>
        <v>#REF!</v>
      </c>
      <c r="J228" s="350">
        <f>J230+J231</f>
        <v>934.1</v>
      </c>
      <c r="K228" s="204">
        <f>K229</f>
        <v>0</v>
      </c>
      <c r="L228" s="131">
        <f>L229</f>
        <v>0</v>
      </c>
    </row>
    <row r="229" spans="1:12" ht="2.25" customHeight="1" hidden="1">
      <c r="A229" s="290" t="s">
        <v>468</v>
      </c>
      <c r="B229" s="236" t="s">
        <v>66</v>
      </c>
      <c r="C229" s="236">
        <v>13</v>
      </c>
      <c r="D229" s="236" t="s">
        <v>293</v>
      </c>
      <c r="E229" s="236">
        <v>100</v>
      </c>
      <c r="F229" s="241"/>
      <c r="G229" s="234" t="e">
        <f>#REF!</f>
        <v>#REF!</v>
      </c>
      <c r="H229" s="239"/>
      <c r="I229" s="240" t="e">
        <f t="shared" si="25"/>
        <v>#REF!</v>
      </c>
      <c r="J229" s="350"/>
      <c r="K229" s="117"/>
      <c r="L229" s="213"/>
    </row>
    <row r="230" spans="1:12" ht="33.75" customHeight="1">
      <c r="A230" s="290" t="s">
        <v>262</v>
      </c>
      <c r="B230" s="236" t="s">
        <v>66</v>
      </c>
      <c r="C230" s="236">
        <v>13</v>
      </c>
      <c r="D230" s="236" t="s">
        <v>293</v>
      </c>
      <c r="E230" s="236">
        <v>200</v>
      </c>
      <c r="F230" s="241"/>
      <c r="G230" s="234"/>
      <c r="H230" s="239"/>
      <c r="I230" s="240"/>
      <c r="J230" s="350">
        <v>842.5</v>
      </c>
      <c r="K230" s="117"/>
      <c r="L230" s="213"/>
    </row>
    <row r="231" spans="1:12" ht="32.25" customHeight="1">
      <c r="A231" s="323" t="s">
        <v>469</v>
      </c>
      <c r="B231" s="236" t="s">
        <v>66</v>
      </c>
      <c r="C231" s="236">
        <v>13</v>
      </c>
      <c r="D231" s="236" t="s">
        <v>293</v>
      </c>
      <c r="E231" s="236">
        <v>800</v>
      </c>
      <c r="F231" s="238">
        <v>349.5</v>
      </c>
      <c r="G231" s="234" t="e">
        <f>#REF!</f>
        <v>#REF!</v>
      </c>
      <c r="H231" s="239" t="e">
        <f>G231/F231</f>
        <v>#REF!</v>
      </c>
      <c r="I231" s="240" t="e">
        <f t="shared" si="25"/>
        <v>#REF!</v>
      </c>
      <c r="J231" s="350">
        <v>91.6</v>
      </c>
      <c r="K231" s="204" t="e">
        <f>K232+#REF!</f>
        <v>#REF!</v>
      </c>
      <c r="L231" s="131" t="e">
        <f>L232+#REF!</f>
        <v>#REF!</v>
      </c>
    </row>
    <row r="232" spans="1:12" ht="37.5" customHeight="1" hidden="1">
      <c r="A232" s="290" t="s">
        <v>289</v>
      </c>
      <c r="B232" s="236" t="s">
        <v>66</v>
      </c>
      <c r="C232" s="236">
        <v>13</v>
      </c>
      <c r="D232" s="236" t="s">
        <v>293</v>
      </c>
      <c r="E232" s="236">
        <v>200</v>
      </c>
      <c r="F232" s="241"/>
      <c r="G232" s="234" t="e">
        <f>#REF!</f>
        <v>#REF!</v>
      </c>
      <c r="H232" s="239"/>
      <c r="I232" s="240" t="e">
        <f t="shared" si="25"/>
        <v>#REF!</v>
      </c>
      <c r="J232" s="350"/>
      <c r="K232" s="117"/>
      <c r="L232" s="213">
        <v>1390.2</v>
      </c>
    </row>
    <row r="233" spans="1:12" ht="36.75" customHeight="1" hidden="1">
      <c r="A233" s="290" t="s">
        <v>288</v>
      </c>
      <c r="B233" s="236" t="s">
        <v>66</v>
      </c>
      <c r="C233" s="236">
        <v>13</v>
      </c>
      <c r="D233" s="236" t="s">
        <v>293</v>
      </c>
      <c r="E233" s="236">
        <v>830</v>
      </c>
      <c r="F233" s="238">
        <v>349.5</v>
      </c>
      <c r="G233" s="234">
        <f>G234</f>
        <v>173</v>
      </c>
      <c r="H233" s="239">
        <f>G233/F233</f>
        <v>0.4949928469241774</v>
      </c>
      <c r="I233" s="240">
        <f t="shared" si="25"/>
        <v>-176.5</v>
      </c>
      <c r="J233" s="350"/>
      <c r="K233" s="117"/>
      <c r="L233" s="213"/>
    </row>
    <row r="234" spans="1:12" ht="22.5" customHeight="1" hidden="1">
      <c r="A234" s="290"/>
      <c r="B234" s="236" t="s">
        <v>66</v>
      </c>
      <c r="C234" s="236">
        <v>13</v>
      </c>
      <c r="D234" s="236" t="s">
        <v>212</v>
      </c>
      <c r="E234" s="236">
        <v>200</v>
      </c>
      <c r="F234" s="238"/>
      <c r="G234" s="234">
        <f>G253</f>
        <v>173</v>
      </c>
      <c r="H234" s="239" t="e">
        <f>G234/F234</f>
        <v>#DIV/0!</v>
      </c>
      <c r="I234" s="240">
        <f t="shared" si="25"/>
        <v>173</v>
      </c>
      <c r="J234" s="350"/>
      <c r="K234" s="117"/>
      <c r="L234" s="213"/>
    </row>
    <row r="235" spans="1:12" ht="58.5" customHeight="1" hidden="1">
      <c r="A235" s="333" t="s">
        <v>285</v>
      </c>
      <c r="B235" s="253" t="s">
        <v>66</v>
      </c>
      <c r="C235" s="253">
        <v>13</v>
      </c>
      <c r="D235" s="253" t="s">
        <v>290</v>
      </c>
      <c r="E235" s="253"/>
      <c r="F235" s="254" t="e">
        <f>F243+#REF!</f>
        <v>#REF!</v>
      </c>
      <c r="G235" s="254" t="e">
        <f>G243+#REF!</f>
        <v>#REF!</v>
      </c>
      <c r="H235" s="254" t="e">
        <f>H243+#REF!</f>
        <v>#REF!</v>
      </c>
      <c r="I235" s="255" t="e">
        <f>I243+#REF!</f>
        <v>#REF!</v>
      </c>
      <c r="J235" s="364"/>
      <c r="K235" s="311" t="e">
        <f>K236+K237</f>
        <v>#REF!</v>
      </c>
      <c r="L235" s="130">
        <f>L236+L237</f>
        <v>372</v>
      </c>
    </row>
    <row r="236" spans="1:12" ht="75" customHeight="1" hidden="1">
      <c r="A236" s="334" t="s">
        <v>291</v>
      </c>
      <c r="B236" s="256" t="s">
        <v>66</v>
      </c>
      <c r="C236" s="256">
        <v>13</v>
      </c>
      <c r="D236" s="256" t="s">
        <v>290</v>
      </c>
      <c r="E236" s="256">
        <v>200</v>
      </c>
      <c r="F236" s="257" t="e">
        <f>#REF!+F246</f>
        <v>#REF!</v>
      </c>
      <c r="G236" s="257" t="e">
        <f>#REF!+G246</f>
        <v>#REF!</v>
      </c>
      <c r="H236" s="257" t="e">
        <f>#REF!+H246</f>
        <v>#REF!</v>
      </c>
      <c r="I236" s="258" t="e">
        <f>#REF!+I246</f>
        <v>#REF!</v>
      </c>
      <c r="J236" s="365"/>
      <c r="K236" s="93" t="e">
        <f>#REF!+K246</f>
        <v>#REF!</v>
      </c>
      <c r="L236" s="213">
        <v>372</v>
      </c>
    </row>
    <row r="237" spans="1:12" ht="57" customHeight="1" hidden="1">
      <c r="A237" s="334" t="s">
        <v>292</v>
      </c>
      <c r="B237" s="256" t="s">
        <v>66</v>
      </c>
      <c r="C237" s="256">
        <v>13</v>
      </c>
      <c r="D237" s="256" t="s">
        <v>290</v>
      </c>
      <c r="E237" s="256">
        <v>300</v>
      </c>
      <c r="F237" s="260">
        <f>F246+F247</f>
        <v>0</v>
      </c>
      <c r="G237" s="260">
        <f>G246+G247</f>
        <v>346</v>
      </c>
      <c r="H237" s="260">
        <f>H246+H247</f>
        <v>0</v>
      </c>
      <c r="I237" s="261">
        <f>I246+I247</f>
        <v>346</v>
      </c>
      <c r="J237" s="366"/>
      <c r="K237" s="93">
        <f>K246+K247</f>
        <v>0</v>
      </c>
      <c r="L237" s="213"/>
    </row>
    <row r="238" spans="1:12" ht="26.25" customHeight="1">
      <c r="A238" s="335" t="s">
        <v>453</v>
      </c>
      <c r="B238" s="268" t="s">
        <v>69</v>
      </c>
      <c r="C238" s="268"/>
      <c r="D238" s="268"/>
      <c r="E238" s="268"/>
      <c r="F238" s="269"/>
      <c r="G238" s="269"/>
      <c r="H238" s="269"/>
      <c r="I238" s="294"/>
      <c r="J238" s="371">
        <f>J239</f>
        <v>366.9</v>
      </c>
      <c r="K238" s="93"/>
      <c r="L238" s="117"/>
    </row>
    <row r="239" spans="1:12" ht="36" customHeight="1">
      <c r="A239" s="387" t="s">
        <v>454</v>
      </c>
      <c r="B239" s="293" t="s">
        <v>455</v>
      </c>
      <c r="C239" s="293" t="s">
        <v>67</v>
      </c>
      <c r="D239" s="293"/>
      <c r="E239" s="293"/>
      <c r="F239" s="388"/>
      <c r="G239" s="388"/>
      <c r="H239" s="388"/>
      <c r="I239" s="389"/>
      <c r="J239" s="390">
        <f>J240</f>
        <v>366.9</v>
      </c>
      <c r="K239" s="93"/>
      <c r="L239" s="117"/>
    </row>
    <row r="240" spans="1:12" ht="66" customHeight="1">
      <c r="A240" s="334" t="s">
        <v>63</v>
      </c>
      <c r="B240" s="256" t="s">
        <v>69</v>
      </c>
      <c r="C240" s="256" t="s">
        <v>67</v>
      </c>
      <c r="D240" s="256" t="s">
        <v>456</v>
      </c>
      <c r="E240" s="256"/>
      <c r="F240" s="260"/>
      <c r="G240" s="260"/>
      <c r="H240" s="260"/>
      <c r="I240" s="261"/>
      <c r="J240" s="336">
        <f>J241+J242</f>
        <v>366.9</v>
      </c>
      <c r="K240" s="93"/>
      <c r="L240" s="117"/>
    </row>
    <row r="241" spans="1:12" ht="79.5" customHeight="1">
      <c r="A241" s="290" t="s">
        <v>263</v>
      </c>
      <c r="B241" s="256" t="s">
        <v>69</v>
      </c>
      <c r="C241" s="256" t="s">
        <v>67</v>
      </c>
      <c r="D241" s="256" t="s">
        <v>456</v>
      </c>
      <c r="E241" s="256">
        <v>100</v>
      </c>
      <c r="F241" s="260">
        <v>40.5</v>
      </c>
      <c r="G241" s="260"/>
      <c r="H241" s="260"/>
      <c r="I241" s="261"/>
      <c r="J241" s="372">
        <v>366.9</v>
      </c>
      <c r="K241" s="93"/>
      <c r="L241" s="117"/>
    </row>
    <row r="242" spans="1:12" ht="79.5" customHeight="1" hidden="1">
      <c r="A242" s="290" t="s">
        <v>262</v>
      </c>
      <c r="B242" s="256" t="s">
        <v>69</v>
      </c>
      <c r="C242" s="256" t="s">
        <v>67</v>
      </c>
      <c r="D242" s="256" t="s">
        <v>456</v>
      </c>
      <c r="E242" s="256">
        <v>200</v>
      </c>
      <c r="F242" s="260"/>
      <c r="G242" s="260"/>
      <c r="H242" s="260"/>
      <c r="I242" s="261"/>
      <c r="J242" s="257"/>
      <c r="K242" s="93"/>
      <c r="L242" s="117"/>
    </row>
    <row r="243" spans="1:12" ht="45.75" customHeight="1">
      <c r="A243" s="289" t="s">
        <v>195</v>
      </c>
      <c r="B243" s="227" t="s">
        <v>67</v>
      </c>
      <c r="C243" s="227"/>
      <c r="D243" s="227"/>
      <c r="E243" s="227"/>
      <c r="F243" s="262">
        <f>F246</f>
        <v>0</v>
      </c>
      <c r="G243" s="249">
        <f>G246</f>
        <v>173</v>
      </c>
      <c r="H243" s="250"/>
      <c r="I243" s="252">
        <f>G243-F243</f>
        <v>173</v>
      </c>
      <c r="J243" s="266">
        <f>J250</f>
        <v>10</v>
      </c>
      <c r="K243" s="312" t="e">
        <f>#REF!+K245</f>
        <v>#REF!</v>
      </c>
      <c r="L243" s="82" t="e">
        <f>#REF!+L245</f>
        <v>#REF!</v>
      </c>
    </row>
    <row r="244" spans="1:12" ht="18.75" hidden="1">
      <c r="A244" s="289"/>
      <c r="B244" s="227"/>
      <c r="C244" s="227"/>
      <c r="D244" s="227"/>
      <c r="E244" s="227"/>
      <c r="F244" s="262"/>
      <c r="G244" s="249"/>
      <c r="H244" s="250"/>
      <c r="I244" s="251"/>
      <c r="J244" s="368"/>
      <c r="K244" s="347"/>
      <c r="L244" s="347"/>
    </row>
    <row r="245" spans="1:12" ht="35.25" customHeight="1" hidden="1">
      <c r="A245" s="289" t="s">
        <v>309</v>
      </c>
      <c r="B245" s="227" t="s">
        <v>67</v>
      </c>
      <c r="C245" s="227">
        <v>14</v>
      </c>
      <c r="D245" s="248"/>
      <c r="E245" s="248"/>
      <c r="F245" s="252"/>
      <c r="G245" s="249">
        <v>173</v>
      </c>
      <c r="H245" s="250"/>
      <c r="I245" s="251">
        <f aca="true" t="shared" si="26" ref="I245:I260">G245-F245</f>
        <v>173</v>
      </c>
      <c r="J245" s="363"/>
      <c r="K245" s="310">
        <f>K246+K247+K248+K249</f>
        <v>0</v>
      </c>
      <c r="L245" s="220">
        <f>L246+L247+L248+L249</f>
        <v>370.5</v>
      </c>
    </row>
    <row r="246" spans="1:12" ht="78.75" hidden="1">
      <c r="A246" s="290" t="s">
        <v>302</v>
      </c>
      <c r="B246" s="236" t="s">
        <v>67</v>
      </c>
      <c r="C246" s="236">
        <v>14</v>
      </c>
      <c r="D246" s="236" t="s">
        <v>422</v>
      </c>
      <c r="E246" s="236">
        <v>200</v>
      </c>
      <c r="F246" s="241"/>
      <c r="G246" s="238">
        <v>173</v>
      </c>
      <c r="H246" s="239"/>
      <c r="I246" s="240">
        <f t="shared" si="26"/>
        <v>173</v>
      </c>
      <c r="J246" s="350"/>
      <c r="K246" s="117">
        <v>0</v>
      </c>
      <c r="L246" s="213">
        <v>275</v>
      </c>
    </row>
    <row r="247" spans="1:12" ht="78.75" hidden="1">
      <c r="A247" s="290" t="s">
        <v>303</v>
      </c>
      <c r="B247" s="236" t="s">
        <v>67</v>
      </c>
      <c r="C247" s="236">
        <v>14</v>
      </c>
      <c r="D247" s="236" t="s">
        <v>423</v>
      </c>
      <c r="E247" s="236">
        <v>200</v>
      </c>
      <c r="F247" s="241"/>
      <c r="G247" s="238">
        <v>173</v>
      </c>
      <c r="H247" s="239"/>
      <c r="I247" s="240">
        <f t="shared" si="26"/>
        <v>173</v>
      </c>
      <c r="J247" s="350"/>
      <c r="K247" s="117">
        <v>0</v>
      </c>
      <c r="L247" s="213"/>
    </row>
    <row r="248" spans="1:12" ht="78.75" hidden="1">
      <c r="A248" s="290" t="s">
        <v>307</v>
      </c>
      <c r="B248" s="236" t="s">
        <v>67</v>
      </c>
      <c r="C248" s="236">
        <v>14</v>
      </c>
      <c r="D248" s="236" t="s">
        <v>308</v>
      </c>
      <c r="E248" s="236">
        <v>200</v>
      </c>
      <c r="F248" s="241"/>
      <c r="G248" s="238">
        <v>173</v>
      </c>
      <c r="H248" s="239"/>
      <c r="I248" s="240">
        <f t="shared" si="26"/>
        <v>173</v>
      </c>
      <c r="J248" s="350"/>
      <c r="K248" s="117">
        <v>0</v>
      </c>
      <c r="L248" s="213">
        <v>7.5</v>
      </c>
    </row>
    <row r="249" spans="1:12" ht="59.25" customHeight="1" hidden="1">
      <c r="A249" s="290" t="s">
        <v>304</v>
      </c>
      <c r="B249" s="236" t="s">
        <v>67</v>
      </c>
      <c r="C249" s="236">
        <v>14</v>
      </c>
      <c r="D249" s="236" t="s">
        <v>305</v>
      </c>
      <c r="E249" s="236">
        <v>200</v>
      </c>
      <c r="F249" s="241"/>
      <c r="G249" s="238">
        <v>173</v>
      </c>
      <c r="H249" s="239"/>
      <c r="I249" s="240">
        <f t="shared" si="26"/>
        <v>173</v>
      </c>
      <c r="J249" s="350"/>
      <c r="K249" s="117">
        <v>0</v>
      </c>
      <c r="L249" s="213">
        <v>88</v>
      </c>
    </row>
    <row r="250" spans="1:12" ht="64.5" customHeight="1">
      <c r="A250" s="397" t="s">
        <v>483</v>
      </c>
      <c r="B250" s="236" t="s">
        <v>67</v>
      </c>
      <c r="C250" s="236">
        <v>14</v>
      </c>
      <c r="D250" s="236"/>
      <c r="E250" s="236"/>
      <c r="F250" s="241"/>
      <c r="G250" s="238"/>
      <c r="H250" s="239"/>
      <c r="I250" s="240"/>
      <c r="J250" s="350">
        <v>10</v>
      </c>
      <c r="K250" s="117"/>
      <c r="L250" s="213"/>
    </row>
    <row r="251" spans="1:12" ht="52.5" customHeight="1" hidden="1">
      <c r="A251" s="346" t="s">
        <v>309</v>
      </c>
      <c r="B251" s="265" t="s">
        <v>457</v>
      </c>
      <c r="C251" s="236">
        <v>14</v>
      </c>
      <c r="D251" s="236"/>
      <c r="E251" s="236"/>
      <c r="F251" s="241"/>
      <c r="G251" s="238"/>
      <c r="H251" s="239"/>
      <c r="I251" s="240"/>
      <c r="J251" s="350"/>
      <c r="K251" s="117"/>
      <c r="L251" s="213"/>
    </row>
    <row r="252" spans="1:12" ht="34.5" customHeight="1" hidden="1">
      <c r="A252" s="290" t="s">
        <v>262</v>
      </c>
      <c r="B252" s="265" t="s">
        <v>457</v>
      </c>
      <c r="C252" s="236">
        <v>14</v>
      </c>
      <c r="D252" s="236" t="s">
        <v>470</v>
      </c>
      <c r="E252" s="236">
        <v>200</v>
      </c>
      <c r="F252" s="241"/>
      <c r="G252" s="238"/>
      <c r="H252" s="239"/>
      <c r="I252" s="240"/>
      <c r="J252" s="350"/>
      <c r="K252" s="117"/>
      <c r="L252" s="213"/>
    </row>
    <row r="253" spans="1:12" ht="23.25" customHeight="1">
      <c r="A253" s="289" t="s">
        <v>95</v>
      </c>
      <c r="B253" s="227" t="s">
        <v>68</v>
      </c>
      <c r="C253" s="227"/>
      <c r="D253" s="227"/>
      <c r="E253" s="227"/>
      <c r="F253" s="262">
        <f>F260</f>
        <v>0</v>
      </c>
      <c r="G253" s="249">
        <f>G260</f>
        <v>173</v>
      </c>
      <c r="H253" s="250"/>
      <c r="I253" s="251">
        <f t="shared" si="26"/>
        <v>173</v>
      </c>
      <c r="J253" s="368">
        <f>J261</f>
        <v>923.5</v>
      </c>
      <c r="K253" s="295" t="e">
        <f>#REF!+#REF!+K254</f>
        <v>#REF!</v>
      </c>
      <c r="L253" s="124" t="e">
        <f>#REF!+#REF!+L254+L256</f>
        <v>#REF!</v>
      </c>
    </row>
    <row r="254" spans="1:12" ht="25.5" customHeight="1" hidden="1">
      <c r="A254" s="337" t="s">
        <v>419</v>
      </c>
      <c r="B254" s="227" t="s">
        <v>68</v>
      </c>
      <c r="C254" s="227" t="s">
        <v>72</v>
      </c>
      <c r="D254" s="248"/>
      <c r="E254" s="248"/>
      <c r="F254" s="228"/>
      <c r="G254" s="252">
        <v>4323.5</v>
      </c>
      <c r="H254" s="250" t="e">
        <f>G254/F254</f>
        <v>#DIV/0!</v>
      </c>
      <c r="I254" s="251">
        <f t="shared" si="26"/>
        <v>4323.5</v>
      </c>
      <c r="J254" s="363"/>
      <c r="K254" s="295">
        <f>K255</f>
        <v>0</v>
      </c>
      <c r="L254" s="124">
        <f>L255</f>
        <v>0</v>
      </c>
    </row>
    <row r="255" spans="1:12" ht="56.25" customHeight="1" hidden="1">
      <c r="A255" s="290" t="s">
        <v>418</v>
      </c>
      <c r="B255" s="236" t="s">
        <v>68</v>
      </c>
      <c r="C255" s="236" t="s">
        <v>72</v>
      </c>
      <c r="D255" s="236" t="s">
        <v>416</v>
      </c>
      <c r="E255" s="236">
        <v>200</v>
      </c>
      <c r="F255" s="234"/>
      <c r="G255" s="241">
        <v>4323.5</v>
      </c>
      <c r="H255" s="239" t="e">
        <f>G255/F255</f>
        <v>#DIV/0!</v>
      </c>
      <c r="I255" s="240">
        <f t="shared" si="26"/>
        <v>4323.5</v>
      </c>
      <c r="J255" s="350"/>
      <c r="K255" s="117"/>
      <c r="L255" s="213"/>
    </row>
    <row r="256" spans="1:12" ht="39" customHeight="1" hidden="1">
      <c r="A256" s="290" t="s">
        <v>436</v>
      </c>
      <c r="B256" s="236">
        <v>4</v>
      </c>
      <c r="C256" s="236" t="s">
        <v>74</v>
      </c>
      <c r="D256" s="236"/>
      <c r="E256" s="236"/>
      <c r="F256" s="234"/>
      <c r="G256" s="241"/>
      <c r="H256" s="239"/>
      <c r="I256" s="240"/>
      <c r="J256" s="350"/>
      <c r="K256" s="117"/>
      <c r="L256" s="213">
        <v>890</v>
      </c>
    </row>
    <row r="257" spans="1:12" ht="39.75" customHeight="1" hidden="1">
      <c r="A257" s="290" t="s">
        <v>315</v>
      </c>
      <c r="B257" s="236" t="s">
        <v>68</v>
      </c>
      <c r="C257" s="236">
        <v>12</v>
      </c>
      <c r="D257" s="236" t="s">
        <v>316</v>
      </c>
      <c r="E257" s="236"/>
      <c r="F257" s="241">
        <v>0</v>
      </c>
      <c r="G257" s="238">
        <v>173</v>
      </c>
      <c r="H257" s="239"/>
      <c r="I257" s="240">
        <f t="shared" si="26"/>
        <v>173</v>
      </c>
      <c r="J257" s="350"/>
      <c r="K257" s="117">
        <v>0</v>
      </c>
      <c r="L257" s="213"/>
    </row>
    <row r="258" spans="1:12" ht="39.75" customHeight="1" hidden="1">
      <c r="A258" s="290" t="s">
        <v>315</v>
      </c>
      <c r="B258" s="236" t="s">
        <v>68</v>
      </c>
      <c r="C258" s="236">
        <v>12</v>
      </c>
      <c r="D258" s="236" t="s">
        <v>316</v>
      </c>
      <c r="E258" s="236">
        <v>200</v>
      </c>
      <c r="F258" s="241">
        <v>0</v>
      </c>
      <c r="G258" s="238">
        <v>173</v>
      </c>
      <c r="H258" s="239"/>
      <c r="I258" s="240">
        <f t="shared" si="26"/>
        <v>173</v>
      </c>
      <c r="J258" s="350"/>
      <c r="K258" s="117">
        <v>0</v>
      </c>
      <c r="L258" s="213"/>
    </row>
    <row r="259" spans="1:12" ht="30.75" customHeight="1" hidden="1">
      <c r="A259" s="290" t="s">
        <v>192</v>
      </c>
      <c r="B259" s="236" t="s">
        <v>68</v>
      </c>
      <c r="C259" s="236">
        <v>12</v>
      </c>
      <c r="D259" s="236" t="s">
        <v>439</v>
      </c>
      <c r="E259" s="236">
        <v>200</v>
      </c>
      <c r="F259" s="241"/>
      <c r="G259" s="238"/>
      <c r="H259" s="239"/>
      <c r="I259" s="240"/>
      <c r="J259" s="350"/>
      <c r="K259" s="117"/>
      <c r="L259" s="213">
        <v>8500</v>
      </c>
    </row>
    <row r="260" spans="1:12" ht="9.75" customHeight="1" hidden="1">
      <c r="A260" s="290" t="s">
        <v>318</v>
      </c>
      <c r="B260" s="236" t="s">
        <v>68</v>
      </c>
      <c r="C260" s="236">
        <v>12</v>
      </c>
      <c r="D260" s="236" t="s">
        <v>317</v>
      </c>
      <c r="E260" s="236">
        <v>800</v>
      </c>
      <c r="F260" s="241">
        <v>0</v>
      </c>
      <c r="G260" s="238">
        <v>173</v>
      </c>
      <c r="H260" s="239"/>
      <c r="I260" s="240">
        <f t="shared" si="26"/>
        <v>173</v>
      </c>
      <c r="J260" s="350"/>
      <c r="K260" s="117">
        <v>0</v>
      </c>
      <c r="L260" s="213">
        <v>112</v>
      </c>
    </row>
    <row r="261" spans="1:12" ht="23.25" customHeight="1">
      <c r="A261" s="290" t="s">
        <v>461</v>
      </c>
      <c r="B261" s="236" t="s">
        <v>68</v>
      </c>
      <c r="C261" s="236" t="s">
        <v>71</v>
      </c>
      <c r="D261" s="236"/>
      <c r="E261" s="236"/>
      <c r="F261" s="241"/>
      <c r="G261" s="238"/>
      <c r="H261" s="239"/>
      <c r="I261" s="240"/>
      <c r="J261" s="350">
        <f>J262+J263</f>
        <v>923.5</v>
      </c>
      <c r="K261" s="117"/>
      <c r="L261" s="213"/>
    </row>
    <row r="262" spans="1:12" ht="41.25" customHeight="1">
      <c r="A262" s="290" t="s">
        <v>262</v>
      </c>
      <c r="B262" s="236" t="s">
        <v>68</v>
      </c>
      <c r="C262" s="236" t="s">
        <v>71</v>
      </c>
      <c r="D262" s="236" t="s">
        <v>267</v>
      </c>
      <c r="E262" s="236">
        <v>200</v>
      </c>
      <c r="F262" s="241"/>
      <c r="G262" s="238"/>
      <c r="H262" s="239"/>
      <c r="I262" s="240"/>
      <c r="J262" s="350">
        <v>923.5</v>
      </c>
      <c r="K262" s="117"/>
      <c r="L262" s="213"/>
    </row>
    <row r="263" spans="1:12" ht="0.75" customHeight="1">
      <c r="A263" s="290" t="s">
        <v>314</v>
      </c>
      <c r="B263" s="236" t="s">
        <v>68</v>
      </c>
      <c r="C263" s="236">
        <v>12</v>
      </c>
      <c r="D263" s="236" t="s">
        <v>439</v>
      </c>
      <c r="E263" s="236">
        <v>200</v>
      </c>
      <c r="F263" s="241"/>
      <c r="G263" s="238"/>
      <c r="H263" s="239"/>
      <c r="I263" s="240"/>
      <c r="J263" s="350"/>
      <c r="K263" s="117"/>
      <c r="L263" s="213"/>
    </row>
    <row r="264" spans="1:12" ht="25.5" customHeight="1">
      <c r="A264" s="373" t="s">
        <v>22</v>
      </c>
      <c r="B264" s="404" t="s">
        <v>72</v>
      </c>
      <c r="C264" s="374"/>
      <c r="D264" s="374"/>
      <c r="E264" s="374"/>
      <c r="F264" s="383"/>
      <c r="G264" s="375"/>
      <c r="H264" s="376"/>
      <c r="I264" s="377"/>
      <c r="J264" s="378">
        <f>J265</f>
        <v>383.5</v>
      </c>
      <c r="K264" s="117"/>
      <c r="L264" s="213"/>
    </row>
    <row r="265" spans="1:12" ht="19.5" customHeight="1">
      <c r="A265" s="391" t="s">
        <v>450</v>
      </c>
      <c r="B265" s="398" t="s">
        <v>72</v>
      </c>
      <c r="C265" s="393" t="s">
        <v>67</v>
      </c>
      <c r="D265" s="399"/>
      <c r="E265" s="399"/>
      <c r="F265" s="399" t="e">
        <f>F268+#REF!+#REF!+#REF!</f>
        <v>#REF!</v>
      </c>
      <c r="G265" s="399" t="e">
        <f>G268+#REF!+#REF!+#REF!</f>
        <v>#REF!</v>
      </c>
      <c r="H265" s="400" t="e">
        <f>G265/F265</f>
        <v>#REF!</v>
      </c>
      <c r="I265" s="401" t="e">
        <f>G265-F265</f>
        <v>#REF!</v>
      </c>
      <c r="J265" s="402">
        <f>J266+J283</f>
        <v>383.5</v>
      </c>
      <c r="K265" s="295"/>
      <c r="L265" s="124" t="e">
        <f>L267+#REF!+#REF!</f>
        <v>#REF!</v>
      </c>
    </row>
    <row r="266" spans="1:12" ht="19.5" customHeight="1">
      <c r="A266" s="391" t="s">
        <v>458</v>
      </c>
      <c r="B266" s="398" t="s">
        <v>72</v>
      </c>
      <c r="C266" s="393" t="s">
        <v>67</v>
      </c>
      <c r="D266" s="403" t="s">
        <v>479</v>
      </c>
      <c r="E266" s="403">
        <v>200</v>
      </c>
      <c r="F266" s="399"/>
      <c r="G266" s="399"/>
      <c r="H266" s="400"/>
      <c r="I266" s="401"/>
      <c r="J266" s="402">
        <v>287.4</v>
      </c>
      <c r="K266" s="347"/>
      <c r="L266" s="124"/>
    </row>
    <row r="267" spans="1:12" ht="1.5" customHeight="1" hidden="1">
      <c r="A267" s="290" t="s">
        <v>471</v>
      </c>
      <c r="B267" s="232" t="s">
        <v>72</v>
      </c>
      <c r="C267" s="236" t="s">
        <v>67</v>
      </c>
      <c r="D267" s="232" t="s">
        <v>474</v>
      </c>
      <c r="E267" s="232">
        <v>200</v>
      </c>
      <c r="F267" s="267" t="e">
        <f>F269+#REF!+#REF!+#REF!</f>
        <v>#REF!</v>
      </c>
      <c r="G267" s="267" t="e">
        <f>G269+#REF!+#REF!+#REF!</f>
        <v>#REF!</v>
      </c>
      <c r="H267" s="239" t="e">
        <f>G267/F267</f>
        <v>#REF!</v>
      </c>
      <c r="I267" s="240" t="e">
        <f>G267-F267</f>
        <v>#REF!</v>
      </c>
      <c r="J267" s="350">
        <v>0</v>
      </c>
      <c r="K267" s="117"/>
      <c r="L267" s="213"/>
    </row>
    <row r="268" spans="1:12" ht="19.5" customHeight="1" hidden="1">
      <c r="A268" s="338" t="s">
        <v>325</v>
      </c>
      <c r="B268" s="227" t="s">
        <v>72</v>
      </c>
      <c r="C268" s="227" t="s">
        <v>72</v>
      </c>
      <c r="D268" s="248"/>
      <c r="E268" s="248"/>
      <c r="F268" s="252"/>
      <c r="G268" s="252"/>
      <c r="H268" s="250" t="e">
        <f>G268/F268</f>
        <v>#DIV/0!</v>
      </c>
      <c r="I268" s="251">
        <f>G268-F268</f>
        <v>0</v>
      </c>
      <c r="J268" s="363"/>
      <c r="K268" s="310">
        <f>K269</f>
        <v>0</v>
      </c>
      <c r="L268" s="220">
        <f>L269</f>
        <v>0</v>
      </c>
    </row>
    <row r="269" spans="1:12" ht="66.75" customHeight="1" hidden="1">
      <c r="A269" s="290" t="s">
        <v>321</v>
      </c>
      <c r="B269" s="236" t="s">
        <v>72</v>
      </c>
      <c r="C269" s="236" t="s">
        <v>72</v>
      </c>
      <c r="D269" s="236" t="s">
        <v>322</v>
      </c>
      <c r="E269" s="236">
        <v>400</v>
      </c>
      <c r="F269" s="241">
        <v>538.2</v>
      </c>
      <c r="G269" s="241"/>
      <c r="H269" s="241"/>
      <c r="I269" s="240"/>
      <c r="J269" s="350"/>
      <c r="K269" s="117"/>
      <c r="L269" s="213"/>
    </row>
    <row r="270" spans="1:12" ht="0.75" customHeight="1" hidden="1">
      <c r="A270" s="290" t="s">
        <v>125</v>
      </c>
      <c r="B270" s="236" t="s">
        <v>72</v>
      </c>
      <c r="C270" s="236" t="s">
        <v>72</v>
      </c>
      <c r="D270" s="236" t="s">
        <v>124</v>
      </c>
      <c r="E270" s="236"/>
      <c r="F270" s="241">
        <f>F271</f>
        <v>0</v>
      </c>
      <c r="G270" s="234">
        <f>G271</f>
        <v>0</v>
      </c>
      <c r="H270" s="239" t="e">
        <f>G270/F270</f>
        <v>#DIV/0!</v>
      </c>
      <c r="I270" s="240">
        <f aca="true" t="shared" si="27" ref="I270:I277">G270-F270</f>
        <v>0</v>
      </c>
      <c r="J270" s="350"/>
      <c r="K270" s="117"/>
      <c r="L270" s="213"/>
    </row>
    <row r="271" spans="1:12" ht="1.5" customHeight="1" hidden="1">
      <c r="A271" s="290" t="s">
        <v>23</v>
      </c>
      <c r="B271" s="236" t="s">
        <v>72</v>
      </c>
      <c r="C271" s="236" t="s">
        <v>72</v>
      </c>
      <c r="D271" s="236" t="s">
        <v>124</v>
      </c>
      <c r="E271" s="236" t="s">
        <v>91</v>
      </c>
      <c r="F271" s="241"/>
      <c r="G271" s="234"/>
      <c r="H271" s="239" t="e">
        <f>G271/F271</f>
        <v>#DIV/0!</v>
      </c>
      <c r="I271" s="240">
        <f t="shared" si="27"/>
        <v>0</v>
      </c>
      <c r="J271" s="350"/>
      <c r="K271" s="117"/>
      <c r="L271" s="213"/>
    </row>
    <row r="272" spans="1:12" ht="3.75" customHeight="1" hidden="1">
      <c r="A272" s="290" t="s">
        <v>127</v>
      </c>
      <c r="B272" s="236" t="s">
        <v>72</v>
      </c>
      <c r="C272" s="236" t="s">
        <v>72</v>
      </c>
      <c r="D272" s="236" t="s">
        <v>126</v>
      </c>
      <c r="E272" s="236" t="s">
        <v>91</v>
      </c>
      <c r="F272" s="241"/>
      <c r="G272" s="234"/>
      <c r="H272" s="239"/>
      <c r="I272" s="240">
        <f t="shared" si="27"/>
        <v>0</v>
      </c>
      <c r="J272" s="350"/>
      <c r="K272" s="117"/>
      <c r="L272" s="213"/>
    </row>
    <row r="273" spans="1:12" ht="0.75" customHeight="1" hidden="1">
      <c r="A273" s="290"/>
      <c r="B273" s="236">
        <v>5</v>
      </c>
      <c r="C273" s="236">
        <v>5</v>
      </c>
      <c r="D273" s="236" t="s">
        <v>158</v>
      </c>
      <c r="E273" s="236"/>
      <c r="F273" s="241">
        <f>F274+F275</f>
        <v>0</v>
      </c>
      <c r="G273" s="241">
        <f>G274+G275</f>
        <v>0</v>
      </c>
      <c r="H273" s="239" t="e">
        <f>G273/F273</f>
        <v>#DIV/0!</v>
      </c>
      <c r="I273" s="240">
        <f t="shared" si="27"/>
        <v>0</v>
      </c>
      <c r="J273" s="350"/>
      <c r="K273" s="117"/>
      <c r="L273" s="213"/>
    </row>
    <row r="274" spans="1:12" ht="1.5" customHeight="1" hidden="1">
      <c r="A274" s="290" t="s">
        <v>160</v>
      </c>
      <c r="B274" s="236">
        <v>5</v>
      </c>
      <c r="C274" s="236">
        <v>5</v>
      </c>
      <c r="D274" s="236" t="s">
        <v>158</v>
      </c>
      <c r="E274" s="236">
        <v>3</v>
      </c>
      <c r="F274" s="241"/>
      <c r="G274" s="234"/>
      <c r="H274" s="239" t="e">
        <f>G274/F274</f>
        <v>#DIV/0!</v>
      </c>
      <c r="I274" s="240">
        <f t="shared" si="27"/>
        <v>0</v>
      </c>
      <c r="J274" s="350"/>
      <c r="K274" s="117"/>
      <c r="L274" s="213"/>
    </row>
    <row r="275" spans="1:12" ht="0.75" customHeight="1" hidden="1">
      <c r="A275" s="290" t="s">
        <v>11</v>
      </c>
      <c r="B275" s="236">
        <v>5</v>
      </c>
      <c r="C275" s="236">
        <v>5</v>
      </c>
      <c r="D275" s="236" t="s">
        <v>157</v>
      </c>
      <c r="E275" s="236">
        <v>500</v>
      </c>
      <c r="F275" s="241"/>
      <c r="G275" s="234"/>
      <c r="H275" s="239" t="e">
        <f>G275/F275</f>
        <v>#DIV/0!</v>
      </c>
      <c r="I275" s="240">
        <f t="shared" si="27"/>
        <v>0</v>
      </c>
      <c r="J275" s="350"/>
      <c r="K275" s="117"/>
      <c r="L275" s="213"/>
    </row>
    <row r="276" spans="1:12" ht="38.25" customHeight="1" hidden="1">
      <c r="A276" s="290" t="s">
        <v>128</v>
      </c>
      <c r="B276" s="236" t="s">
        <v>72</v>
      </c>
      <c r="C276" s="236" t="s">
        <v>72</v>
      </c>
      <c r="D276" s="236" t="s">
        <v>19</v>
      </c>
      <c r="E276" s="236" t="s">
        <v>91</v>
      </c>
      <c r="F276" s="241"/>
      <c r="G276" s="234"/>
      <c r="H276" s="239"/>
      <c r="I276" s="240">
        <f t="shared" si="27"/>
        <v>0</v>
      </c>
      <c r="J276" s="350"/>
      <c r="K276" s="117"/>
      <c r="L276" s="213"/>
    </row>
    <row r="277" spans="1:12" ht="0.75" customHeight="1" hidden="1">
      <c r="A277" s="290" t="s">
        <v>190</v>
      </c>
      <c r="B277" s="236" t="s">
        <v>72</v>
      </c>
      <c r="C277" s="236" t="s">
        <v>72</v>
      </c>
      <c r="D277" s="236">
        <v>5222040</v>
      </c>
      <c r="E277" s="236">
        <v>400</v>
      </c>
      <c r="F277" s="241">
        <v>1636</v>
      </c>
      <c r="G277" s="234">
        <v>11100</v>
      </c>
      <c r="H277" s="239"/>
      <c r="I277" s="240">
        <f t="shared" si="27"/>
        <v>9464</v>
      </c>
      <c r="J277" s="350"/>
      <c r="K277" s="117"/>
      <c r="L277" s="213"/>
    </row>
    <row r="278" spans="1:12" ht="18.75" hidden="1">
      <c r="A278" s="289" t="s">
        <v>73</v>
      </c>
      <c r="B278" s="227" t="s">
        <v>74</v>
      </c>
      <c r="C278" s="227"/>
      <c r="D278" s="227"/>
      <c r="E278" s="227"/>
      <c r="F278" s="228">
        <f aca="true" t="shared" si="28" ref="F278:I280">F279</f>
        <v>80.6</v>
      </c>
      <c r="G278" s="228">
        <f t="shared" si="28"/>
        <v>80.6</v>
      </c>
      <c r="H278" s="228">
        <f t="shared" si="28"/>
        <v>1</v>
      </c>
      <c r="I278" s="229">
        <f t="shared" si="28"/>
        <v>0</v>
      </c>
      <c r="J278" s="361"/>
      <c r="K278" s="297">
        <f aca="true" t="shared" si="29" ref="K278:L280">K279</f>
        <v>0</v>
      </c>
      <c r="L278" s="126">
        <f t="shared" si="29"/>
        <v>11.9</v>
      </c>
    </row>
    <row r="279" spans="1:12" ht="48" hidden="1">
      <c r="A279" s="339" t="s">
        <v>96</v>
      </c>
      <c r="B279" s="227" t="s">
        <v>74</v>
      </c>
      <c r="C279" s="227" t="s">
        <v>67</v>
      </c>
      <c r="D279" s="248"/>
      <c r="E279" s="248"/>
      <c r="F279" s="228">
        <f t="shared" si="28"/>
        <v>80.6</v>
      </c>
      <c r="G279" s="228">
        <f t="shared" si="28"/>
        <v>80.6</v>
      </c>
      <c r="H279" s="228">
        <f t="shared" si="28"/>
        <v>1</v>
      </c>
      <c r="I279" s="229">
        <f t="shared" si="28"/>
        <v>0</v>
      </c>
      <c r="J279" s="361"/>
      <c r="K279" s="297">
        <f t="shared" si="29"/>
        <v>0</v>
      </c>
      <c r="L279" s="126">
        <f t="shared" si="29"/>
        <v>11.9</v>
      </c>
    </row>
    <row r="280" spans="1:12" ht="32.25" hidden="1">
      <c r="A280" s="290" t="s">
        <v>97</v>
      </c>
      <c r="B280" s="236" t="s">
        <v>74</v>
      </c>
      <c r="C280" s="236" t="s">
        <v>67</v>
      </c>
      <c r="D280" s="236" t="s">
        <v>299</v>
      </c>
      <c r="E280" s="236"/>
      <c r="F280" s="241">
        <f t="shared" si="28"/>
        <v>80.6</v>
      </c>
      <c r="G280" s="241">
        <f t="shared" si="28"/>
        <v>80.6</v>
      </c>
      <c r="H280" s="241">
        <f t="shared" si="28"/>
        <v>1</v>
      </c>
      <c r="I280" s="240">
        <f t="shared" si="28"/>
        <v>0</v>
      </c>
      <c r="J280" s="350"/>
      <c r="K280" s="299">
        <f t="shared" si="29"/>
        <v>0</v>
      </c>
      <c r="L280" s="122">
        <f t="shared" si="29"/>
        <v>11.9</v>
      </c>
    </row>
    <row r="281" spans="1:12" ht="31.5" hidden="1">
      <c r="A281" s="290" t="s">
        <v>232</v>
      </c>
      <c r="B281" s="236" t="s">
        <v>74</v>
      </c>
      <c r="C281" s="236" t="s">
        <v>67</v>
      </c>
      <c r="D281" s="236" t="s">
        <v>300</v>
      </c>
      <c r="E281" s="236">
        <v>200</v>
      </c>
      <c r="F281" s="241">
        <v>80.6</v>
      </c>
      <c r="G281" s="234">
        <v>80.6</v>
      </c>
      <c r="H281" s="239">
        <f>G281/F281</f>
        <v>1</v>
      </c>
      <c r="I281" s="240">
        <f>G281-F281</f>
        <v>0</v>
      </c>
      <c r="J281" s="350"/>
      <c r="K281" s="117"/>
      <c r="L281" s="213">
        <v>11.9</v>
      </c>
    </row>
    <row r="282" spans="1:12" ht="31.5" hidden="1">
      <c r="A282" s="290" t="s">
        <v>473</v>
      </c>
      <c r="B282" s="232" t="s">
        <v>72</v>
      </c>
      <c r="C282" s="236" t="s">
        <v>67</v>
      </c>
      <c r="D282" s="232" t="s">
        <v>472</v>
      </c>
      <c r="E282" s="256">
        <v>200</v>
      </c>
      <c r="F282" s="241"/>
      <c r="G282" s="234"/>
      <c r="H282" s="239"/>
      <c r="I282" s="240"/>
      <c r="J282" s="350">
        <v>0</v>
      </c>
      <c r="K282" s="117"/>
      <c r="L282" s="213"/>
    </row>
    <row r="283" spans="1:12" ht="36.75" customHeight="1">
      <c r="A283" s="334" t="s">
        <v>464</v>
      </c>
      <c r="B283" s="256" t="s">
        <v>72</v>
      </c>
      <c r="C283" s="256" t="s">
        <v>67</v>
      </c>
      <c r="D283" s="256" t="s">
        <v>451</v>
      </c>
      <c r="E283" s="260">
        <v>200</v>
      </c>
      <c r="F283" s="254">
        <f>F284+F289+F288</f>
        <v>9580.5</v>
      </c>
      <c r="G283" s="254" t="e">
        <f>G284+G289+G288</f>
        <v>#REF!</v>
      </c>
      <c r="H283" s="254" t="e">
        <f>H284+H289+H288</f>
        <v>#REF!</v>
      </c>
      <c r="I283" s="255" t="e">
        <f>I284+I289+I288</f>
        <v>#REF!</v>
      </c>
      <c r="J283" s="365">
        <v>96.1</v>
      </c>
      <c r="K283" s="313">
        <f>K284+K289+K288</f>
        <v>0</v>
      </c>
      <c r="L283" s="130"/>
    </row>
    <row r="284" spans="1:12" ht="1.5" customHeight="1" hidden="1">
      <c r="A284" s="334" t="s">
        <v>221</v>
      </c>
      <c r="B284" s="256" t="s">
        <v>75</v>
      </c>
      <c r="C284" s="256" t="s">
        <v>72</v>
      </c>
      <c r="D284" s="256" t="s">
        <v>222</v>
      </c>
      <c r="E284" s="260">
        <v>200</v>
      </c>
      <c r="F284" s="257">
        <f>F286+F287</f>
        <v>9197.9</v>
      </c>
      <c r="G284" s="257" t="e">
        <f>G286+G287</f>
        <v>#REF!</v>
      </c>
      <c r="H284" s="257" t="e">
        <f>H286+H287</f>
        <v>#REF!</v>
      </c>
      <c r="I284" s="258" t="e">
        <f>I286+I287</f>
        <v>#REF!</v>
      </c>
      <c r="J284" s="365"/>
      <c r="K284" s="93">
        <f>K286+K287</f>
        <v>0</v>
      </c>
      <c r="L284" s="213"/>
    </row>
    <row r="285" spans="1:12" ht="1.5" customHeight="1" thickBot="1">
      <c r="A285" s="334"/>
      <c r="B285" s="256"/>
      <c r="C285" s="256"/>
      <c r="D285" s="256"/>
      <c r="E285" s="260"/>
      <c r="F285" s="257"/>
      <c r="G285" s="257"/>
      <c r="H285" s="257"/>
      <c r="I285" s="258"/>
      <c r="J285" s="366"/>
      <c r="K285" s="93"/>
      <c r="L285" s="213"/>
    </row>
    <row r="286" spans="1:12" ht="25.5" customHeight="1">
      <c r="A286" s="335" t="s">
        <v>32</v>
      </c>
      <c r="B286" s="268" t="s">
        <v>70</v>
      </c>
      <c r="C286" s="268" t="s">
        <v>66</v>
      </c>
      <c r="D286" s="268"/>
      <c r="E286" s="269"/>
      <c r="F286" s="270">
        <f>F287+F295+F293</f>
        <v>8815.3</v>
      </c>
      <c r="G286" s="270" t="e">
        <f>G287+G295+G293</f>
        <v>#REF!</v>
      </c>
      <c r="H286" s="270" t="e">
        <f>H287+H295+H293</f>
        <v>#REF!</v>
      </c>
      <c r="I286" s="271" t="e">
        <f>I287+I295+I293</f>
        <v>#REF!</v>
      </c>
      <c r="J286" s="416">
        <f>J287+J299</f>
        <v>484</v>
      </c>
      <c r="K286" s="314">
        <f>K287+K295+K293+K294+K291</f>
        <v>0</v>
      </c>
      <c r="L286" s="221">
        <f>L287+L295+L293+L294+L291</f>
        <v>4513</v>
      </c>
    </row>
    <row r="287" spans="1:12" ht="38.25" customHeight="1">
      <c r="A287" s="387" t="s">
        <v>248</v>
      </c>
      <c r="B287" s="293" t="s">
        <v>70</v>
      </c>
      <c r="C287" s="293" t="s">
        <v>66</v>
      </c>
      <c r="D287" s="293" t="s">
        <v>452</v>
      </c>
      <c r="E287" s="388"/>
      <c r="F287" s="405">
        <f aca="true" t="shared" si="30" ref="F287:L287">F288+F289</f>
        <v>382.6</v>
      </c>
      <c r="G287" s="405" t="e">
        <f t="shared" si="30"/>
        <v>#REF!</v>
      </c>
      <c r="H287" s="405" t="e">
        <f t="shared" si="30"/>
        <v>#REF!</v>
      </c>
      <c r="I287" s="406" t="e">
        <f t="shared" si="30"/>
        <v>#REF!</v>
      </c>
      <c r="J287" s="273">
        <f t="shared" si="30"/>
        <v>451.7</v>
      </c>
      <c r="K287" s="314">
        <f t="shared" si="30"/>
        <v>0</v>
      </c>
      <c r="L287" s="221">
        <f t="shared" si="30"/>
        <v>490</v>
      </c>
    </row>
    <row r="288" spans="1:12" ht="31.5" customHeight="1">
      <c r="A288" s="290" t="s">
        <v>262</v>
      </c>
      <c r="B288" s="293" t="s">
        <v>70</v>
      </c>
      <c r="C288" s="292" t="s">
        <v>66</v>
      </c>
      <c r="D288" s="293" t="s">
        <v>452</v>
      </c>
      <c r="E288" s="260">
        <v>200</v>
      </c>
      <c r="F288" s="257">
        <v>373</v>
      </c>
      <c r="G288" s="254" t="e">
        <f>SUM(#REF!,#REF!,G323)</f>
        <v>#REF!</v>
      </c>
      <c r="H288" s="272" t="e">
        <f>G288/F288</f>
        <v>#REF!</v>
      </c>
      <c r="I288" s="240" t="e">
        <f>G288-F288</f>
        <v>#REF!</v>
      </c>
      <c r="J288" s="242">
        <v>442.5</v>
      </c>
      <c r="K288" s="117"/>
      <c r="L288" s="213">
        <v>414</v>
      </c>
    </row>
    <row r="289" spans="1:12" ht="30" customHeight="1">
      <c r="A289" s="290" t="s">
        <v>279</v>
      </c>
      <c r="B289" s="293" t="s">
        <v>70</v>
      </c>
      <c r="C289" s="293" t="s">
        <v>66</v>
      </c>
      <c r="D289" s="293" t="s">
        <v>452</v>
      </c>
      <c r="E289" s="260">
        <v>800</v>
      </c>
      <c r="F289" s="257">
        <v>9.6</v>
      </c>
      <c r="G289" s="254" t="e">
        <f>SUM(#REF!,G323,G324)</f>
        <v>#REF!</v>
      </c>
      <c r="H289" s="272" t="e">
        <f>G289/F289</f>
        <v>#REF!</v>
      </c>
      <c r="I289" s="240" t="e">
        <f>G289-F289</f>
        <v>#REF!</v>
      </c>
      <c r="J289" s="242">
        <v>9.2</v>
      </c>
      <c r="K289" s="117"/>
      <c r="L289" s="213">
        <v>76</v>
      </c>
    </row>
    <row r="290" spans="1:12" ht="24.75" customHeight="1" hidden="1">
      <c r="A290" s="334" t="s">
        <v>223</v>
      </c>
      <c r="B290" s="256" t="s">
        <v>75</v>
      </c>
      <c r="C290" s="256" t="s">
        <v>71</v>
      </c>
      <c r="D290" s="256" t="s">
        <v>217</v>
      </c>
      <c r="E290" s="260"/>
      <c r="F290" s="257">
        <f>F291+F292</f>
        <v>443</v>
      </c>
      <c r="G290" s="257" t="e">
        <f>G291+G292</f>
        <v>#REF!</v>
      </c>
      <c r="H290" s="257" t="e">
        <f>H291+H292</f>
        <v>#REF!</v>
      </c>
      <c r="I290" s="258" t="e">
        <f>I291+I292</f>
        <v>#REF!</v>
      </c>
      <c r="J290" s="259"/>
      <c r="K290" s="315">
        <v>0</v>
      </c>
      <c r="L290" s="136"/>
    </row>
    <row r="291" spans="1:12" ht="24.75" customHeight="1" hidden="1">
      <c r="A291" s="334" t="s">
        <v>223</v>
      </c>
      <c r="B291" s="256" t="s">
        <v>75</v>
      </c>
      <c r="C291" s="256" t="s">
        <v>71</v>
      </c>
      <c r="D291" s="256" t="s">
        <v>217</v>
      </c>
      <c r="E291" s="260">
        <v>100</v>
      </c>
      <c r="F291" s="257">
        <v>373</v>
      </c>
      <c r="G291" s="254" t="e">
        <f>SUM(#REF!,G325,G326)</f>
        <v>#REF!</v>
      </c>
      <c r="H291" s="272" t="e">
        <f>G291/F291</f>
        <v>#REF!</v>
      </c>
      <c r="I291" s="240" t="e">
        <f>G291-F291</f>
        <v>#REF!</v>
      </c>
      <c r="J291" s="242"/>
      <c r="K291" s="117"/>
      <c r="L291" s="213"/>
    </row>
    <row r="292" spans="1:12" ht="24.75" customHeight="1" hidden="1">
      <c r="A292" s="334" t="s">
        <v>224</v>
      </c>
      <c r="B292" s="256" t="s">
        <v>75</v>
      </c>
      <c r="C292" s="256" t="s">
        <v>71</v>
      </c>
      <c r="D292" s="256" t="s">
        <v>217</v>
      </c>
      <c r="E292" s="260">
        <v>200</v>
      </c>
      <c r="F292" s="257">
        <v>70</v>
      </c>
      <c r="G292" s="254">
        <f>SUM(G323:G323,G326,G327)</f>
        <v>190</v>
      </c>
      <c r="H292" s="272">
        <f>G292/F292</f>
        <v>2.7142857142857144</v>
      </c>
      <c r="I292" s="240">
        <f>G292-F292</f>
        <v>120</v>
      </c>
      <c r="J292" s="242"/>
      <c r="K292" s="117"/>
      <c r="L292" s="213"/>
    </row>
    <row r="293" spans="1:12" ht="24.75" customHeight="1" hidden="1">
      <c r="A293" s="334" t="s">
        <v>191</v>
      </c>
      <c r="B293" s="256" t="s">
        <v>75</v>
      </c>
      <c r="C293" s="256" t="s">
        <v>71</v>
      </c>
      <c r="D293" s="256">
        <v>5222211</v>
      </c>
      <c r="E293" s="260">
        <v>200</v>
      </c>
      <c r="F293" s="257">
        <v>1600</v>
      </c>
      <c r="G293" s="257" t="e">
        <f aca="true" t="shared" si="31" ref="G293:I294">G295</f>
        <v>#REF!</v>
      </c>
      <c r="H293" s="257" t="e">
        <f t="shared" si="31"/>
        <v>#REF!</v>
      </c>
      <c r="I293" s="258" t="e">
        <f t="shared" si="31"/>
        <v>#REF!</v>
      </c>
      <c r="J293" s="259"/>
      <c r="K293" s="117"/>
      <c r="L293" s="213"/>
    </row>
    <row r="294" spans="1:12" ht="24.75" customHeight="1" hidden="1">
      <c r="A294" s="334" t="s">
        <v>191</v>
      </c>
      <c r="B294" s="256" t="s">
        <v>75</v>
      </c>
      <c r="C294" s="256" t="s">
        <v>71</v>
      </c>
      <c r="D294" s="256">
        <v>5222211</v>
      </c>
      <c r="E294" s="260">
        <v>400</v>
      </c>
      <c r="F294" s="257">
        <v>1600</v>
      </c>
      <c r="G294" s="257" t="e">
        <f t="shared" si="31"/>
        <v>#REF!</v>
      </c>
      <c r="H294" s="257" t="e">
        <f t="shared" si="31"/>
        <v>#REF!</v>
      </c>
      <c r="I294" s="258" t="e">
        <f t="shared" si="31"/>
        <v>#REF!</v>
      </c>
      <c r="J294" s="259"/>
      <c r="K294" s="117"/>
      <c r="L294" s="213"/>
    </row>
    <row r="295" spans="1:12" ht="32.25" customHeight="1" hidden="1">
      <c r="A295" s="334" t="s">
        <v>441</v>
      </c>
      <c r="B295" s="253" t="s">
        <v>75</v>
      </c>
      <c r="C295" s="253" t="s">
        <v>71</v>
      </c>
      <c r="D295" s="253" t="s">
        <v>323</v>
      </c>
      <c r="E295" s="260"/>
      <c r="F295" s="257">
        <f aca="true" t="shared" si="32" ref="F295:L295">F296</f>
        <v>6832.7</v>
      </c>
      <c r="G295" s="257" t="e">
        <f t="shared" si="32"/>
        <v>#REF!</v>
      </c>
      <c r="H295" s="257" t="e">
        <f t="shared" si="32"/>
        <v>#REF!</v>
      </c>
      <c r="I295" s="258" t="e">
        <f t="shared" si="32"/>
        <v>#REF!</v>
      </c>
      <c r="J295" s="259"/>
      <c r="K295" s="315">
        <f t="shared" si="32"/>
        <v>0</v>
      </c>
      <c r="L295" s="136">
        <f t="shared" si="32"/>
        <v>4023</v>
      </c>
    </row>
    <row r="296" spans="1:12" ht="58.5" customHeight="1" hidden="1">
      <c r="A296" s="334" t="s">
        <v>324</v>
      </c>
      <c r="B296" s="256" t="s">
        <v>75</v>
      </c>
      <c r="C296" s="256" t="s">
        <v>71</v>
      </c>
      <c r="D296" s="256" t="s">
        <v>440</v>
      </c>
      <c r="E296" s="260">
        <v>400</v>
      </c>
      <c r="F296" s="257">
        <v>6832.7</v>
      </c>
      <c r="G296" s="254" t="e">
        <f>SUM(G322:G322,G324,G325)</f>
        <v>#REF!</v>
      </c>
      <c r="H296" s="272" t="e">
        <f>G296/F296</f>
        <v>#REF!</v>
      </c>
      <c r="I296" s="240" t="e">
        <f>G296-F296</f>
        <v>#REF!</v>
      </c>
      <c r="J296" s="242"/>
      <c r="K296" s="117"/>
      <c r="L296" s="213">
        <v>4023</v>
      </c>
    </row>
    <row r="297" spans="1:12" ht="6.75" customHeight="1" hidden="1">
      <c r="A297" s="334" t="s">
        <v>324</v>
      </c>
      <c r="B297" s="256" t="s">
        <v>75</v>
      </c>
      <c r="C297" s="256" t="s">
        <v>71</v>
      </c>
      <c r="D297" s="256" t="s">
        <v>440</v>
      </c>
      <c r="E297" s="260">
        <v>830</v>
      </c>
      <c r="F297" s="257">
        <v>6832.7</v>
      </c>
      <c r="G297" s="254">
        <f>SUM(G323:G323,G325,G326)</f>
        <v>190</v>
      </c>
      <c r="H297" s="272">
        <f>G297/F297</f>
        <v>0.027807455325127694</v>
      </c>
      <c r="I297" s="240">
        <f>G297-F297</f>
        <v>-6642.7</v>
      </c>
      <c r="J297" s="242"/>
      <c r="K297" s="117"/>
      <c r="L297" s="213">
        <v>0</v>
      </c>
    </row>
    <row r="298" spans="1:12" ht="37.5" customHeight="1" hidden="1">
      <c r="A298" s="290" t="s">
        <v>262</v>
      </c>
      <c r="B298" s="293" t="s">
        <v>70</v>
      </c>
      <c r="C298" s="293" t="s">
        <v>66</v>
      </c>
      <c r="D298" s="256" t="s">
        <v>465</v>
      </c>
      <c r="E298" s="260">
        <v>200</v>
      </c>
      <c r="F298" s="257"/>
      <c r="G298" s="254"/>
      <c r="H298" s="272"/>
      <c r="I298" s="240"/>
      <c r="J298" s="242">
        <v>0</v>
      </c>
      <c r="K298" s="117"/>
      <c r="L298" s="213"/>
    </row>
    <row r="299" spans="1:12" ht="29.25" customHeight="1">
      <c r="A299" s="334" t="s">
        <v>34</v>
      </c>
      <c r="B299" s="293" t="s">
        <v>70</v>
      </c>
      <c r="C299" s="256" t="s">
        <v>459</v>
      </c>
      <c r="D299" s="256" t="s">
        <v>475</v>
      </c>
      <c r="E299" s="260">
        <v>200</v>
      </c>
      <c r="F299" s="257"/>
      <c r="G299" s="254"/>
      <c r="H299" s="272"/>
      <c r="I299" s="240"/>
      <c r="J299" s="242">
        <v>32.3</v>
      </c>
      <c r="K299" s="117"/>
      <c r="L299" s="213"/>
    </row>
    <row r="300" spans="1:12" ht="34.5" customHeight="1">
      <c r="A300" s="407" t="s">
        <v>251</v>
      </c>
      <c r="B300" s="408" t="s">
        <v>70</v>
      </c>
      <c r="C300" s="408" t="s">
        <v>68</v>
      </c>
      <c r="D300" s="409"/>
      <c r="E300" s="410"/>
      <c r="F300" s="411"/>
      <c r="G300" s="412"/>
      <c r="H300" s="413"/>
      <c r="I300" s="414"/>
      <c r="J300" s="379">
        <f>J301</f>
        <v>2</v>
      </c>
      <c r="K300" s="117"/>
      <c r="L300" s="213"/>
    </row>
    <row r="301" spans="1:12" ht="31.5" customHeight="1">
      <c r="A301" s="334" t="s">
        <v>460</v>
      </c>
      <c r="B301" s="293" t="s">
        <v>70</v>
      </c>
      <c r="C301" s="293" t="s">
        <v>68</v>
      </c>
      <c r="D301" s="256" t="s">
        <v>259</v>
      </c>
      <c r="E301" s="260">
        <v>200</v>
      </c>
      <c r="F301" s="257"/>
      <c r="G301" s="254"/>
      <c r="H301" s="272"/>
      <c r="I301" s="240"/>
      <c r="J301" s="242">
        <v>2</v>
      </c>
      <c r="K301" s="117"/>
      <c r="L301" s="213"/>
    </row>
    <row r="302" spans="1:12" ht="24.75" customHeight="1">
      <c r="A302" s="289" t="s">
        <v>49</v>
      </c>
      <c r="B302" s="227">
        <v>10</v>
      </c>
      <c r="C302" s="227" t="s">
        <v>66</v>
      </c>
      <c r="D302" s="248"/>
      <c r="E302" s="248"/>
      <c r="F302" s="228">
        <f aca="true" t="shared" si="33" ref="F302:I304">F303</f>
        <v>540.8</v>
      </c>
      <c r="G302" s="228">
        <f t="shared" si="33"/>
        <v>576.7</v>
      </c>
      <c r="H302" s="228">
        <f t="shared" si="33"/>
        <v>1.0663831360946747</v>
      </c>
      <c r="I302" s="229">
        <f t="shared" si="33"/>
        <v>35.90000000000009</v>
      </c>
      <c r="J302" s="230">
        <f>J303</f>
        <v>164.2</v>
      </c>
      <c r="K302" s="297">
        <f aca="true" t="shared" si="34" ref="K302:L304">K303</f>
        <v>0</v>
      </c>
      <c r="L302" s="126">
        <f t="shared" si="34"/>
        <v>0</v>
      </c>
    </row>
    <row r="303" spans="1:12" ht="54" customHeight="1">
      <c r="A303" s="290" t="s">
        <v>50</v>
      </c>
      <c r="B303" s="236">
        <v>10</v>
      </c>
      <c r="C303" s="236" t="s">
        <v>66</v>
      </c>
      <c r="D303" s="236" t="s">
        <v>280</v>
      </c>
      <c r="E303" s="236"/>
      <c r="F303" s="238">
        <f t="shared" si="33"/>
        <v>540.8</v>
      </c>
      <c r="G303" s="238">
        <f t="shared" si="33"/>
        <v>576.7</v>
      </c>
      <c r="H303" s="238">
        <f t="shared" si="33"/>
        <v>1.0663831360946747</v>
      </c>
      <c r="I303" s="247">
        <f t="shared" si="33"/>
        <v>35.90000000000009</v>
      </c>
      <c r="J303" s="237">
        <f>J304</f>
        <v>164.2</v>
      </c>
      <c r="K303" s="296">
        <f t="shared" si="34"/>
        <v>0</v>
      </c>
      <c r="L303" s="120">
        <f t="shared" si="34"/>
        <v>0</v>
      </c>
    </row>
    <row r="304" spans="1:12" ht="66" customHeight="1" thickBot="1">
      <c r="A304" s="290" t="s">
        <v>51</v>
      </c>
      <c r="B304" s="236">
        <v>10</v>
      </c>
      <c r="C304" s="236" t="s">
        <v>66</v>
      </c>
      <c r="D304" s="236" t="s">
        <v>280</v>
      </c>
      <c r="E304" s="236"/>
      <c r="F304" s="238">
        <f t="shared" si="33"/>
        <v>540.8</v>
      </c>
      <c r="G304" s="238">
        <f t="shared" si="33"/>
        <v>576.7</v>
      </c>
      <c r="H304" s="238">
        <f t="shared" si="33"/>
        <v>1.0663831360946747</v>
      </c>
      <c r="I304" s="247">
        <f t="shared" si="33"/>
        <v>35.90000000000009</v>
      </c>
      <c r="J304" s="417">
        <f>J305</f>
        <v>164.2</v>
      </c>
      <c r="K304" s="296">
        <f t="shared" si="34"/>
        <v>0</v>
      </c>
      <c r="L304" s="120">
        <f t="shared" si="34"/>
        <v>0</v>
      </c>
    </row>
    <row r="305" spans="1:12" ht="31.5" customHeight="1" thickBot="1">
      <c r="A305" s="340" t="s">
        <v>52</v>
      </c>
      <c r="B305" s="341">
        <v>10</v>
      </c>
      <c r="C305" s="341" t="s">
        <v>66</v>
      </c>
      <c r="D305" s="341" t="s">
        <v>280</v>
      </c>
      <c r="E305" s="341">
        <v>300</v>
      </c>
      <c r="F305" s="342">
        <v>540.8</v>
      </c>
      <c r="G305" s="343">
        <v>576.7</v>
      </c>
      <c r="H305" s="344">
        <f>G305/F305</f>
        <v>1.0663831360946747</v>
      </c>
      <c r="I305" s="345">
        <f>G305-F305</f>
        <v>35.90000000000009</v>
      </c>
      <c r="J305" s="415">
        <v>164.2</v>
      </c>
      <c r="K305" s="117"/>
      <c r="L305" s="213"/>
    </row>
    <row r="306" spans="1:12" ht="24.75" customHeight="1" hidden="1">
      <c r="A306" s="316" t="s">
        <v>53</v>
      </c>
      <c r="B306" s="244">
        <v>10</v>
      </c>
      <c r="C306" s="244" t="s">
        <v>67</v>
      </c>
      <c r="D306" s="244"/>
      <c r="E306" s="244"/>
      <c r="F306" s="243">
        <f>F307+F309+F310+F311+F312+F314</f>
        <v>3491.1000000000004</v>
      </c>
      <c r="G306" s="243">
        <f>G307+G309+G310+G311+G312+G314</f>
        <v>26808.2</v>
      </c>
      <c r="H306" s="243" t="e">
        <f>H307+H309+H310+H311+H312+H314</f>
        <v>#DIV/0!</v>
      </c>
      <c r="I306" s="317">
        <f>I307+I309+I310+I311+I312+I314</f>
        <v>23317.100000000002</v>
      </c>
      <c r="J306" s="369"/>
      <c r="K306" s="103">
        <f>K307+K309+K310+K311+K312+K314+K308</f>
        <v>0</v>
      </c>
      <c r="L306" s="124">
        <f>L307+L309+L310+L311+L312+L314+L308</f>
        <v>8609</v>
      </c>
    </row>
    <row r="307" spans="1:12" ht="47.25" hidden="1">
      <c r="A307" s="235" t="s">
        <v>185</v>
      </c>
      <c r="B307" s="236">
        <v>10</v>
      </c>
      <c r="C307" s="236" t="s">
        <v>67</v>
      </c>
      <c r="D307" s="236" t="s">
        <v>204</v>
      </c>
      <c r="E307" s="236">
        <v>300</v>
      </c>
      <c r="F307" s="238"/>
      <c r="G307" s="238">
        <f>G310+G312</f>
        <v>1892</v>
      </c>
      <c r="H307" s="239" t="e">
        <f>G307/F307</f>
        <v>#DIV/0!</v>
      </c>
      <c r="I307" s="240">
        <f aca="true" t="shared" si="35" ref="I307:I314">G307-F307</f>
        <v>1892</v>
      </c>
      <c r="J307" s="350"/>
      <c r="K307" s="117"/>
      <c r="L307" s="213"/>
    </row>
    <row r="308" spans="1:12" ht="47.25" hidden="1">
      <c r="A308" s="235" t="s">
        <v>205</v>
      </c>
      <c r="B308" s="236">
        <v>10</v>
      </c>
      <c r="C308" s="236" t="s">
        <v>67</v>
      </c>
      <c r="D308" s="236">
        <v>1008820</v>
      </c>
      <c r="E308" s="236">
        <v>300</v>
      </c>
      <c r="F308" s="238"/>
      <c r="G308" s="238">
        <f>G311+G313</f>
        <v>1892</v>
      </c>
      <c r="H308" s="239" t="e">
        <f>G308/F308</f>
        <v>#DIV/0!</v>
      </c>
      <c r="I308" s="240">
        <f t="shared" si="35"/>
        <v>1892</v>
      </c>
      <c r="J308" s="350"/>
      <c r="K308" s="117"/>
      <c r="L308" s="213"/>
    </row>
    <row r="309" spans="1:12" ht="40.5" customHeight="1" hidden="1">
      <c r="A309" s="235" t="s">
        <v>188</v>
      </c>
      <c r="B309" s="236">
        <v>10</v>
      </c>
      <c r="C309" s="236" t="s">
        <v>67</v>
      </c>
      <c r="D309" s="236">
        <v>5222701</v>
      </c>
      <c r="E309" s="236">
        <v>300</v>
      </c>
      <c r="F309" s="238"/>
      <c r="G309" s="241">
        <v>1892</v>
      </c>
      <c r="H309" s="239" t="e">
        <f>G309/F309</f>
        <v>#DIV/0!</v>
      </c>
      <c r="I309" s="240">
        <f t="shared" si="35"/>
        <v>1892</v>
      </c>
      <c r="J309" s="350"/>
      <c r="K309" s="117"/>
      <c r="L309" s="213"/>
    </row>
    <row r="310" spans="1:12" ht="47.25" hidden="1">
      <c r="A310" s="235" t="s">
        <v>187</v>
      </c>
      <c r="B310" s="236">
        <v>10</v>
      </c>
      <c r="C310" s="236" t="s">
        <v>67</v>
      </c>
      <c r="D310" s="236">
        <v>5222702</v>
      </c>
      <c r="E310" s="236">
        <v>300</v>
      </c>
      <c r="F310" s="238"/>
      <c r="G310" s="241"/>
      <c r="H310" s="239"/>
      <c r="I310" s="240">
        <f t="shared" si="35"/>
        <v>0</v>
      </c>
      <c r="J310" s="350"/>
      <c r="K310" s="117"/>
      <c r="L310" s="213"/>
    </row>
    <row r="311" spans="1:12" ht="30.75" customHeight="1" hidden="1">
      <c r="A311" s="235" t="s">
        <v>186</v>
      </c>
      <c r="B311" s="236">
        <v>10</v>
      </c>
      <c r="C311" s="236" t="s">
        <v>67</v>
      </c>
      <c r="D311" s="236">
        <v>5222703</v>
      </c>
      <c r="E311" s="236">
        <v>300</v>
      </c>
      <c r="F311" s="238"/>
      <c r="G311" s="241">
        <v>1892</v>
      </c>
      <c r="H311" s="239" t="e">
        <f>G311/F311</f>
        <v>#DIV/0!</v>
      </c>
      <c r="I311" s="240">
        <f t="shared" si="35"/>
        <v>1892</v>
      </c>
      <c r="J311" s="350"/>
      <c r="K311" s="117"/>
      <c r="L311" s="213"/>
    </row>
    <row r="312" spans="1:12" ht="56.25" customHeight="1" hidden="1">
      <c r="A312" s="235" t="s">
        <v>296</v>
      </c>
      <c r="B312" s="236">
        <v>10</v>
      </c>
      <c r="C312" s="236" t="s">
        <v>67</v>
      </c>
      <c r="D312" s="236" t="s">
        <v>424</v>
      </c>
      <c r="E312" s="236">
        <v>300</v>
      </c>
      <c r="F312" s="238">
        <v>569.7</v>
      </c>
      <c r="G312" s="241">
        <v>1892</v>
      </c>
      <c r="H312" s="239">
        <f>G312/F312</f>
        <v>3.32104616464806</v>
      </c>
      <c r="I312" s="240">
        <f t="shared" si="35"/>
        <v>1322.3</v>
      </c>
      <c r="J312" s="350"/>
      <c r="K312" s="117"/>
      <c r="L312" s="213">
        <v>670</v>
      </c>
    </row>
    <row r="313" spans="1:12" ht="205.5" customHeight="1" hidden="1">
      <c r="A313" s="274" t="s">
        <v>434</v>
      </c>
      <c r="B313" s="236">
        <v>10</v>
      </c>
      <c r="C313" s="236" t="s">
        <v>67</v>
      </c>
      <c r="D313" s="236" t="s">
        <v>132</v>
      </c>
      <c r="E313" s="236" t="s">
        <v>89</v>
      </c>
      <c r="F313" s="238"/>
      <c r="G313" s="241"/>
      <c r="H313" s="239" t="e">
        <f>G313/F313</f>
        <v>#DIV/0!</v>
      </c>
      <c r="I313" s="240">
        <f t="shared" si="35"/>
        <v>0</v>
      </c>
      <c r="J313" s="350"/>
      <c r="K313" s="117"/>
      <c r="L313" s="213"/>
    </row>
    <row r="314" spans="1:12" ht="93" customHeight="1" hidden="1">
      <c r="A314" s="274" t="s">
        <v>166</v>
      </c>
      <c r="B314" s="236">
        <v>10</v>
      </c>
      <c r="C314" s="236" t="s">
        <v>67</v>
      </c>
      <c r="D314" s="236" t="s">
        <v>295</v>
      </c>
      <c r="E314" s="236">
        <v>300</v>
      </c>
      <c r="F314" s="238">
        <v>2921.4</v>
      </c>
      <c r="G314" s="234">
        <v>19240.2</v>
      </c>
      <c r="H314" s="239">
        <f>G314/F314</f>
        <v>6.585951940850277</v>
      </c>
      <c r="I314" s="240">
        <f t="shared" si="35"/>
        <v>16318.800000000001</v>
      </c>
      <c r="J314" s="350"/>
      <c r="K314" s="117"/>
      <c r="L314" s="213">
        <v>7939</v>
      </c>
    </row>
    <row r="315" spans="1:12" ht="27" customHeight="1" hidden="1">
      <c r="A315" s="226" t="s">
        <v>319</v>
      </c>
      <c r="B315" s="227">
        <v>10</v>
      </c>
      <c r="C315" s="227" t="s">
        <v>74</v>
      </c>
      <c r="D315" s="248"/>
      <c r="E315" s="248"/>
      <c r="F315" s="228" t="e">
        <f aca="true" t="shared" si="36" ref="F315:L315">F316</f>
        <v>#REF!</v>
      </c>
      <c r="G315" s="228" t="e">
        <f t="shared" si="36"/>
        <v>#REF!</v>
      </c>
      <c r="H315" s="228" t="e">
        <f t="shared" si="36"/>
        <v>#REF!</v>
      </c>
      <c r="I315" s="229" t="e">
        <f t="shared" si="36"/>
        <v>#REF!</v>
      </c>
      <c r="J315" s="361"/>
      <c r="K315" s="105">
        <f t="shared" si="36"/>
        <v>0</v>
      </c>
      <c r="L315" s="126">
        <f t="shared" si="36"/>
        <v>0</v>
      </c>
    </row>
    <row r="316" spans="1:12" ht="81.75" customHeight="1" hidden="1">
      <c r="A316" s="235" t="s">
        <v>320</v>
      </c>
      <c r="B316" s="236">
        <v>10</v>
      </c>
      <c r="C316" s="236" t="s">
        <v>74</v>
      </c>
      <c r="D316" s="236" t="s">
        <v>420</v>
      </c>
      <c r="E316" s="236"/>
      <c r="F316" s="238" t="e">
        <f>F317</f>
        <v>#REF!</v>
      </c>
      <c r="G316" s="238" t="e">
        <f>G317</f>
        <v>#REF!</v>
      </c>
      <c r="H316" s="238" t="e">
        <f>H317</f>
        <v>#REF!</v>
      </c>
      <c r="I316" s="247" t="e">
        <f>I317</f>
        <v>#REF!</v>
      </c>
      <c r="J316" s="362"/>
      <c r="K316" s="59">
        <f>K317</f>
        <v>0</v>
      </c>
      <c r="L316" s="120"/>
    </row>
    <row r="317" spans="1:12" ht="18.75" hidden="1">
      <c r="A317" s="226" t="s">
        <v>47</v>
      </c>
      <c r="B317" s="227">
        <v>11</v>
      </c>
      <c r="C317" s="227"/>
      <c r="D317" s="227"/>
      <c r="E317" s="227"/>
      <c r="F317" s="228" t="e">
        <f>F319+#REF!</f>
        <v>#REF!</v>
      </c>
      <c r="G317" s="228" t="e">
        <f>G319+#REF!</f>
        <v>#REF!</v>
      </c>
      <c r="H317" s="228" t="e">
        <f>H319+#REF!</f>
        <v>#REF!</v>
      </c>
      <c r="I317" s="229" t="e">
        <f>I319+#REF!</f>
        <v>#REF!</v>
      </c>
      <c r="J317" s="361"/>
      <c r="K317" s="105">
        <f>K318</f>
        <v>0</v>
      </c>
      <c r="L317" s="126">
        <f>L318</f>
        <v>280</v>
      </c>
    </row>
    <row r="318" spans="1:12" ht="55.5" customHeight="1" hidden="1">
      <c r="A318" s="231" t="s">
        <v>298</v>
      </c>
      <c r="B318" s="236">
        <v>11</v>
      </c>
      <c r="C318" s="236" t="s">
        <v>66</v>
      </c>
      <c r="D318" s="236" t="s">
        <v>297</v>
      </c>
      <c r="E318" s="236">
        <v>200</v>
      </c>
      <c r="F318" s="238"/>
      <c r="G318" s="238" t="e">
        <f>#REF!</f>
        <v>#REF!</v>
      </c>
      <c r="H318" s="239" t="e">
        <f>G318/F318</f>
        <v>#REF!</v>
      </c>
      <c r="I318" s="240" t="e">
        <f>G318-F318</f>
        <v>#REF!</v>
      </c>
      <c r="J318" s="350"/>
      <c r="K318" s="117"/>
      <c r="L318" s="213">
        <v>280</v>
      </c>
    </row>
    <row r="319" spans="1:12" ht="47.25" hidden="1">
      <c r="A319" s="235" t="s">
        <v>189</v>
      </c>
      <c r="B319" s="236">
        <v>11</v>
      </c>
      <c r="C319" s="236" t="s">
        <v>66</v>
      </c>
      <c r="D319" s="236" t="s">
        <v>212</v>
      </c>
      <c r="E319" s="236">
        <v>200</v>
      </c>
      <c r="F319" s="238"/>
      <c r="G319" s="238" t="e">
        <f>G320</f>
        <v>#REF!</v>
      </c>
      <c r="H319" s="239" t="e">
        <f>G319/F319</f>
        <v>#REF!</v>
      </c>
      <c r="I319" s="240" t="e">
        <f>G319-F319</f>
        <v>#REF!</v>
      </c>
      <c r="J319" s="350"/>
      <c r="K319" s="117"/>
      <c r="L319" s="213"/>
    </row>
    <row r="320" spans="1:12" ht="18.75" hidden="1">
      <c r="A320" s="226" t="s">
        <v>200</v>
      </c>
      <c r="B320" s="227">
        <v>12</v>
      </c>
      <c r="C320" s="227"/>
      <c r="D320" s="227"/>
      <c r="E320" s="227"/>
      <c r="F320" s="228" t="e">
        <f>#REF!</f>
        <v>#REF!</v>
      </c>
      <c r="G320" s="228" t="e">
        <f>#REF!</f>
        <v>#REF!</v>
      </c>
      <c r="H320" s="228" t="e">
        <f>#REF!</f>
        <v>#REF!</v>
      </c>
      <c r="I320" s="229" t="e">
        <f>#REF!</f>
        <v>#REF!</v>
      </c>
      <c r="J320" s="361"/>
      <c r="K320" s="105" t="e">
        <f>K321+K322</f>
        <v>#REF!</v>
      </c>
      <c r="L320" s="126">
        <f>L321+L322</f>
        <v>340</v>
      </c>
    </row>
    <row r="321" spans="1:12" ht="18.75" hidden="1">
      <c r="A321" s="235" t="s">
        <v>80</v>
      </c>
      <c r="B321" s="236">
        <v>12</v>
      </c>
      <c r="C321" s="236" t="s">
        <v>66</v>
      </c>
      <c r="D321" s="236" t="s">
        <v>294</v>
      </c>
      <c r="E321" s="236">
        <v>200</v>
      </c>
      <c r="F321" s="238" t="e">
        <f>#REF!</f>
        <v>#REF!</v>
      </c>
      <c r="G321" s="238" t="e">
        <f>#REF!</f>
        <v>#REF!</v>
      </c>
      <c r="H321" s="238" t="e">
        <f>#REF!</f>
        <v>#REF!</v>
      </c>
      <c r="I321" s="247" t="e">
        <f>#REF!</f>
        <v>#REF!</v>
      </c>
      <c r="J321" s="362"/>
      <c r="K321" s="120" t="e">
        <f>#REF!</f>
        <v>#REF!</v>
      </c>
      <c r="L321" s="120">
        <v>150</v>
      </c>
    </row>
    <row r="322" spans="1:12" ht="21" customHeight="1" hidden="1" thickBot="1">
      <c r="A322" s="235" t="s">
        <v>35</v>
      </c>
      <c r="B322" s="236">
        <v>12</v>
      </c>
      <c r="C322" s="236" t="s">
        <v>69</v>
      </c>
      <c r="D322" s="236" t="s">
        <v>294</v>
      </c>
      <c r="E322" s="236">
        <v>200</v>
      </c>
      <c r="F322" s="238" t="e">
        <f>#REF!</f>
        <v>#REF!</v>
      </c>
      <c r="G322" s="238" t="e">
        <f>#REF!</f>
        <v>#REF!</v>
      </c>
      <c r="H322" s="238" t="e">
        <f>#REF!</f>
        <v>#REF!</v>
      </c>
      <c r="I322" s="247" t="e">
        <f>#REF!</f>
        <v>#REF!</v>
      </c>
      <c r="J322" s="362"/>
      <c r="K322" s="120" t="e">
        <f>#REF!</f>
        <v>#REF!</v>
      </c>
      <c r="L322" s="120">
        <v>190</v>
      </c>
    </row>
    <row r="323" spans="1:10" ht="18" hidden="1">
      <c r="A323" s="235" t="s">
        <v>21</v>
      </c>
      <c r="B323" s="236">
        <v>12</v>
      </c>
      <c r="C323" s="236" t="s">
        <v>68</v>
      </c>
      <c r="D323" s="236" t="s">
        <v>155</v>
      </c>
      <c r="E323" s="236">
        <v>500</v>
      </c>
      <c r="F323" s="241"/>
      <c r="G323" s="234">
        <v>190</v>
      </c>
      <c r="H323" s="275" t="e">
        <f>G323/F323</f>
        <v>#DIV/0!</v>
      </c>
      <c r="I323" s="241">
        <f aca="true" t="shared" si="37" ref="I323:I340">G323-F323</f>
        <v>190</v>
      </c>
      <c r="J323" s="286"/>
    </row>
    <row r="324" spans="1:10" ht="18" hidden="1">
      <c r="A324" s="235" t="s">
        <v>111</v>
      </c>
      <c r="B324" s="236" t="s">
        <v>68</v>
      </c>
      <c r="C324" s="236" t="s">
        <v>74</v>
      </c>
      <c r="D324" s="236"/>
      <c r="E324" s="236"/>
      <c r="F324" s="241">
        <f>SUM(F326:F327)</f>
        <v>0</v>
      </c>
      <c r="G324" s="241">
        <f>SUM(G326:G327)</f>
        <v>0</v>
      </c>
      <c r="H324" s="275" t="e">
        <f>G324/F324</f>
        <v>#DIV/0!</v>
      </c>
      <c r="I324" s="241">
        <f t="shared" si="37"/>
        <v>0</v>
      </c>
      <c r="J324" s="286"/>
    </row>
    <row r="325" spans="1:10" ht="0.75" customHeight="1" hidden="1">
      <c r="A325" s="235" t="s">
        <v>112</v>
      </c>
      <c r="B325" s="236" t="s">
        <v>68</v>
      </c>
      <c r="C325" s="236" t="s">
        <v>74</v>
      </c>
      <c r="D325" s="236" t="s">
        <v>110</v>
      </c>
      <c r="E325" s="236"/>
      <c r="F325" s="241">
        <f>F326</f>
        <v>0</v>
      </c>
      <c r="G325" s="234">
        <f>G326</f>
        <v>0</v>
      </c>
      <c r="H325" s="275" t="e">
        <f>G325/F325</f>
        <v>#DIV/0!</v>
      </c>
      <c r="I325" s="241">
        <f t="shared" si="37"/>
        <v>0</v>
      </c>
      <c r="J325" s="286"/>
    </row>
    <row r="326" spans="1:10" ht="31.5" hidden="1">
      <c r="A326" s="235" t="s">
        <v>11</v>
      </c>
      <c r="B326" s="236" t="s">
        <v>68</v>
      </c>
      <c r="C326" s="236" t="s">
        <v>74</v>
      </c>
      <c r="D326" s="236" t="s">
        <v>110</v>
      </c>
      <c r="E326" s="236">
        <v>500</v>
      </c>
      <c r="F326" s="241"/>
      <c r="G326" s="234"/>
      <c r="H326" s="275" t="e">
        <f>G326/F326</f>
        <v>#DIV/0!</v>
      </c>
      <c r="I326" s="241">
        <f t="shared" si="37"/>
        <v>0</v>
      </c>
      <c r="J326" s="286"/>
    </row>
    <row r="327" spans="1:10" ht="15.75" customHeight="1" hidden="1">
      <c r="A327" s="235" t="s">
        <v>113</v>
      </c>
      <c r="B327" s="236" t="s">
        <v>68</v>
      </c>
      <c r="C327" s="236" t="s">
        <v>74</v>
      </c>
      <c r="D327" s="236" t="s">
        <v>159</v>
      </c>
      <c r="E327" s="236">
        <v>500</v>
      </c>
      <c r="F327" s="241"/>
      <c r="G327" s="234"/>
      <c r="H327" s="275" t="e">
        <f>G327/F327</f>
        <v>#DIV/0!</v>
      </c>
      <c r="I327" s="241">
        <f t="shared" si="37"/>
        <v>0</v>
      </c>
      <c r="J327" s="286"/>
    </row>
    <row r="328" spans="1:10" ht="1.5" customHeight="1" hidden="1">
      <c r="A328" s="235" t="s">
        <v>119</v>
      </c>
      <c r="B328" s="236" t="s">
        <v>68</v>
      </c>
      <c r="C328" s="236">
        <v>12</v>
      </c>
      <c r="D328" s="236"/>
      <c r="E328" s="236"/>
      <c r="F328" s="241">
        <f>F329</f>
        <v>0</v>
      </c>
      <c r="G328" s="234"/>
      <c r="H328" s="275"/>
      <c r="I328" s="241">
        <f t="shared" si="37"/>
        <v>0</v>
      </c>
      <c r="J328" s="286"/>
    </row>
    <row r="329" spans="1:10" ht="47.25" hidden="1">
      <c r="A329" s="235" t="s">
        <v>122</v>
      </c>
      <c r="B329" s="236" t="s">
        <v>68</v>
      </c>
      <c r="C329" s="236">
        <v>12</v>
      </c>
      <c r="D329" s="236" t="s">
        <v>120</v>
      </c>
      <c r="E329" s="236"/>
      <c r="F329" s="241">
        <f>F330</f>
        <v>0</v>
      </c>
      <c r="G329" s="234"/>
      <c r="H329" s="275"/>
      <c r="I329" s="241">
        <f t="shared" si="37"/>
        <v>0</v>
      </c>
      <c r="J329" s="286"/>
    </row>
    <row r="330" spans="1:10" ht="3" customHeight="1" hidden="1">
      <c r="A330" s="235" t="s">
        <v>123</v>
      </c>
      <c r="B330" s="236" t="s">
        <v>68</v>
      </c>
      <c r="C330" s="236">
        <v>12</v>
      </c>
      <c r="D330" s="236" t="s">
        <v>120</v>
      </c>
      <c r="E330" s="236" t="s">
        <v>121</v>
      </c>
      <c r="F330" s="241"/>
      <c r="G330" s="234"/>
      <c r="H330" s="275"/>
      <c r="I330" s="241">
        <f t="shared" si="37"/>
        <v>0</v>
      </c>
      <c r="J330" s="286"/>
    </row>
    <row r="331" spans="1:10" ht="19.5" customHeight="1" hidden="1">
      <c r="A331" s="235" t="s">
        <v>54</v>
      </c>
      <c r="B331" s="236">
        <v>10</v>
      </c>
      <c r="C331" s="236" t="s">
        <v>67</v>
      </c>
      <c r="D331" s="236" t="s">
        <v>133</v>
      </c>
      <c r="E331" s="236" t="s">
        <v>89</v>
      </c>
      <c r="F331" s="238"/>
      <c r="G331" s="277"/>
      <c r="H331" s="275" t="e">
        <f>G331/F331</f>
        <v>#DIV/0!</v>
      </c>
      <c r="I331" s="241">
        <f t="shared" si="37"/>
        <v>0</v>
      </c>
      <c r="J331" s="286"/>
    </row>
    <row r="332" spans="1:10" ht="18" hidden="1">
      <c r="A332" s="235" t="s">
        <v>129</v>
      </c>
      <c r="B332" s="236">
        <v>10</v>
      </c>
      <c r="C332" s="236" t="s">
        <v>67</v>
      </c>
      <c r="D332" s="236" t="s">
        <v>31</v>
      </c>
      <c r="E332" s="236"/>
      <c r="F332" s="238"/>
      <c r="G332" s="238">
        <f>SUM(G333:G335)</f>
        <v>797</v>
      </c>
      <c r="H332" s="275" t="e">
        <f>G332/F332</f>
        <v>#DIV/0!</v>
      </c>
      <c r="I332" s="241">
        <f t="shared" si="37"/>
        <v>797</v>
      </c>
      <c r="J332" s="286"/>
    </row>
    <row r="333" spans="1:10" ht="31.5" hidden="1">
      <c r="A333" s="235" t="s">
        <v>135</v>
      </c>
      <c r="B333" s="236">
        <v>10</v>
      </c>
      <c r="C333" s="236" t="s">
        <v>67</v>
      </c>
      <c r="D333" s="236" t="s">
        <v>134</v>
      </c>
      <c r="E333" s="236" t="s">
        <v>89</v>
      </c>
      <c r="F333" s="238"/>
      <c r="G333" s="234"/>
      <c r="H333" s="275" t="e">
        <f>G333/F333</f>
        <v>#DIV/0!</v>
      </c>
      <c r="I333" s="241">
        <f t="shared" si="37"/>
        <v>0</v>
      </c>
      <c r="J333" s="286"/>
    </row>
    <row r="334" spans="1:10" ht="31.5" hidden="1">
      <c r="A334" s="235" t="s">
        <v>137</v>
      </c>
      <c r="B334" s="236">
        <v>10</v>
      </c>
      <c r="C334" s="236" t="s">
        <v>67</v>
      </c>
      <c r="D334" s="236" t="s">
        <v>136</v>
      </c>
      <c r="E334" s="236" t="s">
        <v>89</v>
      </c>
      <c r="F334" s="238"/>
      <c r="G334" s="234">
        <v>197</v>
      </c>
      <c r="H334" s="275" t="e">
        <f>G334/F334</f>
        <v>#DIV/0!</v>
      </c>
      <c r="I334" s="241">
        <f t="shared" si="37"/>
        <v>197</v>
      </c>
      <c r="J334" s="286"/>
    </row>
    <row r="335" spans="1:10" ht="47.25" hidden="1">
      <c r="A335" s="235" t="s">
        <v>139</v>
      </c>
      <c r="B335" s="236">
        <v>10</v>
      </c>
      <c r="C335" s="236" t="s">
        <v>67</v>
      </c>
      <c r="D335" s="236" t="s">
        <v>138</v>
      </c>
      <c r="E335" s="236" t="s">
        <v>89</v>
      </c>
      <c r="F335" s="278"/>
      <c r="G335" s="234">
        <v>600</v>
      </c>
      <c r="H335" s="275" t="e">
        <f>G335/F335</f>
        <v>#DIV/0!</v>
      </c>
      <c r="I335" s="241">
        <f t="shared" si="37"/>
        <v>600</v>
      </c>
      <c r="J335" s="286"/>
    </row>
    <row r="336" spans="1:10" ht="18" hidden="1">
      <c r="A336" s="279" t="s">
        <v>152</v>
      </c>
      <c r="B336" s="279"/>
      <c r="C336" s="279"/>
      <c r="D336" s="279"/>
      <c r="E336" s="279"/>
      <c r="F336" s="281">
        <f>F337</f>
        <v>0</v>
      </c>
      <c r="G336" s="279">
        <f>G337</f>
        <v>0</v>
      </c>
      <c r="H336" s="282"/>
      <c r="I336" s="241">
        <f t="shared" si="37"/>
        <v>0</v>
      </c>
      <c r="J336" s="286"/>
    </row>
    <row r="337" spans="1:10" ht="23.25" customHeight="1" hidden="1">
      <c r="A337" s="235" t="s">
        <v>115</v>
      </c>
      <c r="B337" s="236" t="s">
        <v>68</v>
      </c>
      <c r="C337" s="236" t="s">
        <v>70</v>
      </c>
      <c r="D337" s="236"/>
      <c r="E337" s="236"/>
      <c r="F337" s="241">
        <f>SUM(F339:F340)</f>
        <v>0</v>
      </c>
      <c r="G337" s="241">
        <f>SUM(G339:G340)</f>
        <v>0</v>
      </c>
      <c r="H337" s="275"/>
      <c r="I337" s="241">
        <f t="shared" si="37"/>
        <v>0</v>
      </c>
      <c r="J337" s="286"/>
    </row>
    <row r="338" spans="1:10" ht="15" customHeight="1" hidden="1">
      <c r="A338" s="283" t="s">
        <v>163</v>
      </c>
      <c r="B338" s="280">
        <v>1</v>
      </c>
      <c r="C338" s="280">
        <v>14</v>
      </c>
      <c r="D338" s="280" t="s">
        <v>16</v>
      </c>
      <c r="E338" s="280">
        <v>500</v>
      </c>
      <c r="F338" s="279"/>
      <c r="G338" s="234">
        <f>G339</f>
        <v>0</v>
      </c>
      <c r="H338" s="275"/>
      <c r="I338" s="241">
        <f t="shared" si="37"/>
        <v>0</v>
      </c>
      <c r="J338" s="286"/>
    </row>
    <row r="339" spans="1:10" ht="2.25" customHeight="1" hidden="1">
      <c r="A339" s="235" t="s">
        <v>21</v>
      </c>
      <c r="B339" s="236" t="s">
        <v>68</v>
      </c>
      <c r="C339" s="236" t="s">
        <v>70</v>
      </c>
      <c r="D339" s="236" t="s">
        <v>116</v>
      </c>
      <c r="E339" s="236" t="s">
        <v>81</v>
      </c>
      <c r="F339" s="241"/>
      <c r="G339" s="234"/>
      <c r="H339" s="275"/>
      <c r="I339" s="241">
        <f t="shared" si="37"/>
        <v>0</v>
      </c>
      <c r="J339" s="286"/>
    </row>
    <row r="340" spans="1:10" ht="20.25" customHeight="1" hidden="1">
      <c r="A340" s="235" t="s">
        <v>117</v>
      </c>
      <c r="B340" s="236" t="s">
        <v>68</v>
      </c>
      <c r="C340" s="236" t="s">
        <v>70</v>
      </c>
      <c r="D340" s="236" t="s">
        <v>118</v>
      </c>
      <c r="E340" s="236" t="s">
        <v>81</v>
      </c>
      <c r="F340" s="241"/>
      <c r="G340" s="234"/>
      <c r="H340" s="275"/>
      <c r="I340" s="241">
        <f t="shared" si="37"/>
        <v>0</v>
      </c>
      <c r="J340" s="286"/>
    </row>
    <row r="341" spans="1:12" ht="18.75">
      <c r="A341" s="284"/>
      <c r="B341" s="276"/>
      <c r="C341" s="276"/>
      <c r="D341" s="284" t="s">
        <v>194</v>
      </c>
      <c r="E341" s="276"/>
      <c r="F341" s="285" t="e">
        <f>F14+#REF!+F64+F163+F202+#REF!-20</f>
        <v>#REF!</v>
      </c>
      <c r="G341" s="285" t="e">
        <f>G14+#REF!+G64+G163+G202+#REF!</f>
        <v>#REF!</v>
      </c>
      <c r="H341" s="285" t="e">
        <f>H14+#REF!+H64+H163+H202+#REF!</f>
        <v>#DIV/0!</v>
      </c>
      <c r="I341" s="285" t="e">
        <f>I14+#REF!+I64+I163+I202+#REF!</f>
        <v>#REF!</v>
      </c>
      <c r="J341" s="370">
        <f>J206+J238+J243+J253+J264+J286+J300+J302</f>
        <v>5151</v>
      </c>
      <c r="K341" s="114" t="e">
        <f>K14+#REF!+K64+K163+K202+#REF!</f>
        <v>#REF!</v>
      </c>
      <c r="L341" s="114" t="e">
        <f>L14+#REF!+L64+L163+L202+#REF!</f>
        <v>#REF!</v>
      </c>
    </row>
    <row r="342" spans="6:12" ht="23.25" customHeight="1">
      <c r="F342" s="48"/>
      <c r="G342" s="22"/>
      <c r="L342" s="139"/>
    </row>
    <row r="344" ht="13.5" customHeight="1"/>
    <row r="351" ht="39.75" customHeight="1"/>
    <row r="352" ht="39.75" customHeight="1"/>
    <row r="353" ht="39.75" customHeight="1"/>
  </sheetData>
  <sheetProtection/>
  <mergeCells count="11">
    <mergeCell ref="A12:A13"/>
    <mergeCell ref="B12:B13"/>
    <mergeCell ref="C12:C13"/>
    <mergeCell ref="H12:H13"/>
    <mergeCell ref="D12:D13"/>
    <mergeCell ref="O3:Y3"/>
    <mergeCell ref="F12:G12"/>
    <mergeCell ref="E12:E13"/>
    <mergeCell ref="A6:L9"/>
    <mergeCell ref="B3:J3"/>
    <mergeCell ref="L12:L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40" t="s">
        <v>447</v>
      </c>
      <c r="F5" s="441"/>
      <c r="G5" s="441"/>
      <c r="H5" s="441"/>
      <c r="I5" s="441"/>
      <c r="J5" s="441"/>
      <c r="K5" s="441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42" t="s">
        <v>448</v>
      </c>
      <c r="B7" s="442"/>
      <c r="C7" s="442"/>
      <c r="D7" s="442"/>
      <c r="E7" s="442"/>
      <c r="F7" s="442"/>
      <c r="G7" s="442"/>
      <c r="H7" s="442"/>
      <c r="I7" s="180"/>
      <c r="J7" s="180"/>
      <c r="K7" s="184"/>
    </row>
    <row r="8" spans="1:11" ht="19.5" customHeight="1">
      <c r="A8" s="443" t="s">
        <v>331</v>
      </c>
      <c r="B8" s="443"/>
      <c r="C8" s="443"/>
      <c r="D8" s="443"/>
      <c r="E8" s="443"/>
      <c r="F8" s="443"/>
      <c r="G8" s="443"/>
      <c r="H8" s="443"/>
      <c r="I8" s="38"/>
      <c r="J8" s="38"/>
      <c r="K8" s="38"/>
    </row>
    <row r="9" spans="1:11" ht="22.5" customHeight="1">
      <c r="A9" s="443" t="s">
        <v>449</v>
      </c>
      <c r="B9" s="443"/>
      <c r="C9" s="443"/>
      <c r="D9" s="443"/>
      <c r="E9" s="443"/>
      <c r="F9" s="443"/>
      <c r="G9" s="443"/>
      <c r="H9" s="443"/>
      <c r="I9" s="38"/>
      <c r="J9" s="38"/>
      <c r="K9" s="38"/>
    </row>
    <row r="10" spans="1:11" ht="19.5" customHeight="1">
      <c r="A10" s="435" t="s">
        <v>330</v>
      </c>
      <c r="B10" s="435"/>
      <c r="C10" s="435"/>
      <c r="D10" s="435"/>
      <c r="E10" s="435"/>
      <c r="F10" s="435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34" t="s">
        <v>0</v>
      </c>
      <c r="B13" s="434" t="s">
        <v>143</v>
      </c>
      <c r="C13" s="434" t="s">
        <v>1</v>
      </c>
      <c r="D13" s="434" t="s">
        <v>2</v>
      </c>
      <c r="E13" s="434" t="s">
        <v>3</v>
      </c>
      <c r="F13" s="437" t="s">
        <v>4</v>
      </c>
      <c r="G13" s="436" t="s">
        <v>181</v>
      </c>
      <c r="H13" s="436"/>
      <c r="I13" s="422" t="s">
        <v>106</v>
      </c>
      <c r="J13" s="72"/>
      <c r="K13" s="94" t="s">
        <v>206</v>
      </c>
      <c r="L13" s="117" t="s">
        <v>193</v>
      </c>
      <c r="M13" s="438"/>
      <c r="U13" s="185"/>
      <c r="V13" s="185"/>
    </row>
    <row r="14" spans="1:13" ht="19.5" customHeight="1">
      <c r="A14" s="420"/>
      <c r="B14" s="420"/>
      <c r="C14" s="420"/>
      <c r="D14" s="420"/>
      <c r="E14" s="420"/>
      <c r="F14" s="427"/>
      <c r="G14" s="49" t="s">
        <v>178</v>
      </c>
      <c r="H14" s="49" t="s">
        <v>165</v>
      </c>
      <c r="I14" s="422"/>
      <c r="J14" s="72" t="s">
        <v>167</v>
      </c>
      <c r="K14" s="95" t="s">
        <v>178</v>
      </c>
      <c r="L14" s="117" t="s">
        <v>178</v>
      </c>
      <c r="M14" s="439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ASUSP8H61</cp:lastModifiedBy>
  <cp:lastPrinted>2023-09-12T07:45:16Z</cp:lastPrinted>
  <dcterms:created xsi:type="dcterms:W3CDTF">2007-12-05T13:22:00Z</dcterms:created>
  <dcterms:modified xsi:type="dcterms:W3CDTF">2023-12-24T04:13:36Z</dcterms:modified>
  <cp:category/>
  <cp:version/>
  <cp:contentType/>
  <cp:contentStatus/>
</cp:coreProperties>
</file>